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139.xml" ContentType="application/vnd.openxmlformats-officedocument.spreadsheetml.worksheet+xml"/>
  <Default Extension="xml" ContentType="application/xml"/>
  <Override PartName="/xl/worksheets/sheet128.xml" ContentType="application/vnd.openxmlformats-officedocument.spreadsheetml.worksheet+xml"/>
  <Override PartName="/xl/worksheets/sheet157.xml" ContentType="application/vnd.openxmlformats-officedocument.spreadsheetml.workshee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5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8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47.xml" ContentType="application/vnd.openxmlformats-officedocument.spreadsheetml.worksheet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54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52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3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51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56.xml" ContentType="application/vnd.openxmlformats-officedocument.spreadsheetml.worksheet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7995" tabRatio="938" firstSheet="118" activeTab="136"/>
  </bookViews>
  <sheets>
    <sheet name="1" sheetId="1" r:id="rId1"/>
    <sheet name="2" sheetId="50" r:id="rId2"/>
    <sheet name="3" sheetId="49" r:id="rId3"/>
    <sheet name="4" sheetId="48" r:id="rId4"/>
    <sheet name="7" sheetId="47" r:id="rId5"/>
    <sheet name="8" sheetId="46" r:id="rId6"/>
    <sheet name="9" sheetId="45" r:id="rId7"/>
    <sheet name="10" sheetId="44" r:id="rId8"/>
    <sheet name="11" sheetId="43" r:id="rId9"/>
    <sheet name="12" sheetId="42" r:id="rId10"/>
    <sheet name="13" sheetId="41" r:id="rId11"/>
    <sheet name="14" sheetId="40" r:id="rId12"/>
    <sheet name="15" sheetId="39" r:id="rId13"/>
    <sheet name="16" sheetId="38" r:id="rId14"/>
    <sheet name="17" sheetId="37" r:id="rId15"/>
    <sheet name="18" sheetId="36" r:id="rId16"/>
    <sheet name="19" sheetId="35" r:id="rId17"/>
    <sheet name="20" sheetId="34" r:id="rId18"/>
    <sheet name="21" sheetId="32" r:id="rId19"/>
    <sheet name="22" sheetId="31" r:id="rId20"/>
    <sheet name="23" sheetId="30" r:id="rId21"/>
    <sheet name="24" sheetId="29" r:id="rId22"/>
    <sheet name="25" sheetId="28" r:id="rId23"/>
    <sheet name="26" sheetId="27" r:id="rId24"/>
    <sheet name="27" sheetId="26" r:id="rId25"/>
    <sheet name="28" sheetId="25" r:id="rId26"/>
    <sheet name="29" sheetId="24" r:id="rId27"/>
    <sheet name="30" sheetId="23" r:id="rId28"/>
    <sheet name="31" sheetId="22" r:id="rId29"/>
    <sheet name="32" sheetId="21" r:id="rId30"/>
    <sheet name="33" sheetId="20" r:id="rId31"/>
    <sheet name="34" sheetId="19" r:id="rId32"/>
    <sheet name="35" sheetId="18" r:id="rId33"/>
    <sheet name="36" sheetId="17" r:id="rId34"/>
    <sheet name="37" sheetId="16" r:id="rId35"/>
    <sheet name="38" sheetId="15" r:id="rId36"/>
    <sheet name="39" sheetId="14" r:id="rId37"/>
    <sheet name="40" sheetId="13" r:id="rId38"/>
    <sheet name="41" sheetId="12" r:id="rId39"/>
    <sheet name="49" sheetId="11" r:id="rId40"/>
    <sheet name="50" sheetId="10" r:id="rId41"/>
    <sheet name="51" sheetId="9" r:id="rId42"/>
    <sheet name="52" sheetId="51" r:id="rId43"/>
    <sheet name="53" sheetId="8" r:id="rId44"/>
    <sheet name="54" sheetId="7" r:id="rId45"/>
    <sheet name="55" sheetId="6" r:id="rId46"/>
    <sheet name="56" sheetId="5" r:id="rId47"/>
    <sheet name="57" sheetId="4" r:id="rId48"/>
    <sheet name="58" sheetId="54" r:id="rId49"/>
    <sheet name="59" sheetId="53" r:id="rId50"/>
    <sheet name="60" sheetId="52" r:id="rId51"/>
    <sheet name="61" sheetId="2" r:id="rId52"/>
    <sheet name="62" sheetId="56" r:id="rId53"/>
    <sheet name="63" sheetId="65" r:id="rId54"/>
    <sheet name="64" sheetId="64" r:id="rId55"/>
    <sheet name="65" sheetId="63" r:id="rId56"/>
    <sheet name="66" sheetId="62" r:id="rId57"/>
    <sheet name="67" sheetId="61" r:id="rId58"/>
    <sheet name="68" sheetId="60" r:id="rId59"/>
    <sheet name="69" sheetId="59" r:id="rId60"/>
    <sheet name="70" sheetId="58" r:id="rId61"/>
    <sheet name="71" sheetId="57" r:id="rId62"/>
    <sheet name="72" sheetId="70" r:id="rId63"/>
    <sheet name="73" sheetId="69" r:id="rId64"/>
    <sheet name="74" sheetId="68" r:id="rId65"/>
    <sheet name="75" sheetId="67" r:id="rId66"/>
    <sheet name="76" sheetId="66" r:id="rId67"/>
    <sheet name="77" sheetId="55" r:id="rId68"/>
    <sheet name="78" sheetId="77" r:id="rId69"/>
    <sheet name="79" sheetId="76" r:id="rId70"/>
    <sheet name="80" sheetId="75" r:id="rId71"/>
    <sheet name="81" sheetId="74" r:id="rId72"/>
    <sheet name="82" sheetId="73" r:id="rId73"/>
    <sheet name="83" sheetId="72" r:id="rId74"/>
    <sheet name="84" sheetId="71" r:id="rId75"/>
    <sheet name="85" sheetId="3" r:id="rId76"/>
    <sheet name="86" sheetId="93" r:id="rId77"/>
    <sheet name="87" sheetId="92" r:id="rId78"/>
    <sheet name="88" sheetId="91" r:id="rId79"/>
    <sheet name="89" sheetId="90" r:id="rId80"/>
    <sheet name="90" sheetId="89" r:id="rId81"/>
    <sheet name="91" sheetId="88" r:id="rId82"/>
    <sheet name="92" sheetId="87" r:id="rId83"/>
    <sheet name="93" sheetId="86" r:id="rId84"/>
    <sheet name="94" sheetId="85" r:id="rId85"/>
    <sheet name="95" sheetId="84" r:id="rId86"/>
    <sheet name="96" sheetId="83" r:id="rId87"/>
    <sheet name="97" sheetId="82" r:id="rId88"/>
    <sheet name="98" sheetId="81" r:id="rId89"/>
    <sheet name="99" sheetId="80" r:id="rId90"/>
    <sheet name="100" sheetId="79" r:id="rId91"/>
    <sheet name="101" sheetId="103" r:id="rId92"/>
    <sheet name="102" sheetId="102" r:id="rId93"/>
    <sheet name="103" sheetId="101" r:id="rId94"/>
    <sheet name="104" sheetId="100" r:id="rId95"/>
    <sheet name="105" sheetId="99" r:id="rId96"/>
    <sheet name="106" sheetId="98" r:id="rId97"/>
    <sheet name="107" sheetId="97" r:id="rId98"/>
    <sheet name="108" sheetId="96" r:id="rId99"/>
    <sheet name="109" sheetId="95" r:id="rId100"/>
    <sheet name="110" sheetId="113" r:id="rId101"/>
    <sheet name="111" sheetId="112" r:id="rId102"/>
    <sheet name="112" sheetId="111" r:id="rId103"/>
    <sheet name="113" sheetId="110" r:id="rId104"/>
    <sheet name="113а" sheetId="109" r:id="rId105"/>
    <sheet name="113б" sheetId="108" r:id="rId106"/>
    <sheet name="114" sheetId="107" r:id="rId107"/>
    <sheet name="114а" sheetId="106" r:id="rId108"/>
    <sheet name="114б" sheetId="105" r:id="rId109"/>
    <sheet name="115" sheetId="104" r:id="rId110"/>
    <sheet name="115а" sheetId="116" r:id="rId111"/>
    <sheet name="115б" sheetId="115" r:id="rId112"/>
    <sheet name="116" sheetId="114" r:id="rId113"/>
    <sheet name="116а" sheetId="94" r:id="rId114"/>
    <sheet name="116б" sheetId="118" r:id="rId115"/>
    <sheet name="117" sheetId="117" r:id="rId116"/>
    <sheet name="117а" sheetId="121" r:id="rId117"/>
    <sheet name="118" sheetId="120" r:id="rId118"/>
    <sheet name="119" sheetId="123" r:id="rId119"/>
    <sheet name="120" sheetId="122" r:id="rId120"/>
    <sheet name="121" sheetId="124" r:id="rId121"/>
    <sheet name="122" sheetId="161" r:id="rId122"/>
    <sheet name="123" sheetId="160" r:id="rId123"/>
    <sheet name="124" sheetId="159" r:id="rId124"/>
    <sheet name="125" sheetId="158" r:id="rId125"/>
    <sheet name="126" sheetId="157" r:id="rId126"/>
    <sheet name="127" sheetId="156" r:id="rId127"/>
    <sheet name="128" sheetId="155" r:id="rId128"/>
    <sheet name="129" sheetId="154" r:id="rId129"/>
    <sheet name="130" sheetId="153" r:id="rId130"/>
    <sheet name="131" sheetId="152" r:id="rId131"/>
    <sheet name="132" sheetId="151" r:id="rId132"/>
    <sheet name="133" sheetId="150" r:id="rId133"/>
    <sheet name="134" sheetId="149" r:id="rId134"/>
    <sheet name="135" sheetId="148" r:id="rId135"/>
    <sheet name="136" sheetId="147" r:id="rId136"/>
    <sheet name="137" sheetId="146" r:id="rId137"/>
    <sheet name="Лист22" sheetId="145" r:id="rId138"/>
    <sheet name="Лист21" sheetId="144" r:id="rId139"/>
    <sheet name="Лист20" sheetId="143" r:id="rId140"/>
    <sheet name="Лист19" sheetId="142" r:id="rId141"/>
    <sheet name="Лист18" sheetId="141" r:id="rId142"/>
    <sheet name="Лист17" sheetId="140" r:id="rId143"/>
    <sheet name="Лист16" sheetId="139" r:id="rId144"/>
    <sheet name="Лист15" sheetId="138" r:id="rId145"/>
    <sheet name="Лист14" sheetId="137" r:id="rId146"/>
    <sheet name="Лист13" sheetId="136" r:id="rId147"/>
    <sheet name="Лист12" sheetId="135" r:id="rId148"/>
    <sheet name="Лист11" sheetId="134" r:id="rId149"/>
    <sheet name="Лист10" sheetId="133" r:id="rId150"/>
    <sheet name="Лист9" sheetId="132" r:id="rId151"/>
    <sheet name="Лист8" sheetId="131" r:id="rId152"/>
    <sheet name="Лист7" sheetId="130" r:id="rId153"/>
    <sheet name="Лист6" sheetId="129" r:id="rId154"/>
    <sheet name="Лист5" sheetId="128" r:id="rId155"/>
    <sheet name="Лист4" sheetId="127" r:id="rId156"/>
    <sheet name="Лист3" sheetId="126" r:id="rId157"/>
    <sheet name="Лист2" sheetId="125" r:id="rId158"/>
  </sheets>
  <externalReferences>
    <externalReference r:id="rId159"/>
  </externalReferences>
  <calcPr calcId="124519"/>
</workbook>
</file>

<file path=xl/calcChain.xml><?xml version="1.0" encoding="utf-8"?>
<calcChain xmlns="http://schemas.openxmlformats.org/spreadsheetml/2006/main">
  <c r="C101" i="146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B85"/>
  <c r="O79"/>
  <c r="G73"/>
  <c r="E73"/>
  <c r="D73"/>
  <c r="B73"/>
  <c r="G72"/>
  <c r="O66"/>
  <c r="G66"/>
  <c r="D66" s="1"/>
  <c r="E66"/>
  <c r="B66"/>
  <c r="O65"/>
  <c r="G65"/>
  <c r="E65" s="1"/>
  <c r="B65"/>
  <c r="O64"/>
  <c r="G64"/>
  <c r="E64"/>
  <c r="D64"/>
  <c r="B64"/>
  <c r="O63"/>
  <c r="G63"/>
  <c r="E63" s="1"/>
  <c r="D63"/>
  <c r="B63"/>
  <c r="O62"/>
  <c r="G62"/>
  <c r="D62" s="1"/>
  <c r="E62"/>
  <c r="B62"/>
  <c r="G60"/>
  <c r="D60" s="1"/>
  <c r="E60"/>
  <c r="O56"/>
  <c r="G54"/>
  <c r="D54" s="1"/>
  <c r="E54"/>
  <c r="B54"/>
  <c r="O48"/>
  <c r="G42"/>
  <c r="E42" s="1"/>
  <c r="D42"/>
  <c r="B42"/>
  <c r="G41"/>
  <c r="O35"/>
  <c r="G35"/>
  <c r="E35" s="1"/>
  <c r="D35"/>
  <c r="B35"/>
  <c r="O34"/>
  <c r="G34"/>
  <c r="D34" s="1"/>
  <c r="E34"/>
  <c r="B34"/>
  <c r="O33"/>
  <c r="G33"/>
  <c r="E33" s="1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E11"/>
  <c r="D11"/>
  <c r="B11"/>
  <c r="G10"/>
  <c r="C101" i="147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D66" s="1"/>
  <c r="B66"/>
  <c r="O65"/>
  <c r="G65"/>
  <c r="E65" s="1"/>
  <c r="B65"/>
  <c r="O64"/>
  <c r="G64"/>
  <c r="E64"/>
  <c r="D64"/>
  <c r="B64"/>
  <c r="O63"/>
  <c r="G63"/>
  <c r="E63"/>
  <c r="D63"/>
  <c r="B63"/>
  <c r="O62"/>
  <c r="G62"/>
  <c r="D62" s="1"/>
  <c r="B62"/>
  <c r="G60"/>
  <c r="D60" s="1"/>
  <c r="E60"/>
  <c r="O56"/>
  <c r="G54"/>
  <c r="D54" s="1"/>
  <c r="E54"/>
  <c r="B54"/>
  <c r="O48"/>
  <c r="G42"/>
  <c r="E42" s="1"/>
  <c r="D42"/>
  <c r="B42"/>
  <c r="G41"/>
  <c r="O35"/>
  <c r="G35"/>
  <c r="E35" s="1"/>
  <c r="D35"/>
  <c r="B35"/>
  <c r="O34"/>
  <c r="G34"/>
  <c r="D34" s="1"/>
  <c r="E34"/>
  <c r="B34"/>
  <c r="O33"/>
  <c r="G33"/>
  <c r="E33" s="1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D11" s="1"/>
  <c r="E11"/>
  <c r="B11"/>
  <c r="G10"/>
  <c r="C101" i="148"/>
  <c r="B101"/>
  <c r="D100"/>
  <c r="C100"/>
  <c r="B100"/>
  <c r="O97"/>
  <c r="G97"/>
  <c r="E97" s="1"/>
  <c r="B97"/>
  <c r="O96"/>
  <c r="G96"/>
  <c r="E96"/>
  <c r="D96"/>
  <c r="B96"/>
  <c r="O95"/>
  <c r="G95"/>
  <c r="E95"/>
  <c r="D95"/>
  <c r="B95"/>
  <c r="O94"/>
  <c r="G94"/>
  <c r="D94" s="1"/>
  <c r="E94"/>
  <c r="B94"/>
  <c r="O93"/>
  <c r="G93"/>
  <c r="E93" s="1"/>
  <c r="B93"/>
  <c r="G91"/>
  <c r="E91" s="1"/>
  <c r="O87"/>
  <c r="G85"/>
  <c r="E85" s="1"/>
  <c r="B85"/>
  <c r="O79"/>
  <c r="G73"/>
  <c r="E73" s="1"/>
  <c r="D73"/>
  <c r="B73"/>
  <c r="G72"/>
  <c r="O66"/>
  <c r="G66"/>
  <c r="D66" s="1"/>
  <c r="B66"/>
  <c r="O65"/>
  <c r="G65"/>
  <c r="E65" s="1"/>
  <c r="B65"/>
  <c r="O64"/>
  <c r="G64"/>
  <c r="E64" s="1"/>
  <c r="D64"/>
  <c r="B64"/>
  <c r="O63"/>
  <c r="G63"/>
  <c r="E63"/>
  <c r="D63"/>
  <c r="B63"/>
  <c r="O62"/>
  <c r="G62"/>
  <c r="D62" s="1"/>
  <c r="B62"/>
  <c r="G60"/>
  <c r="D60" s="1"/>
  <c r="O56"/>
  <c r="G54"/>
  <c r="D54" s="1"/>
  <c r="B54"/>
  <c r="O48"/>
  <c r="G42"/>
  <c r="E42" s="1"/>
  <c r="B42"/>
  <c r="G41"/>
  <c r="O35"/>
  <c r="G35"/>
  <c r="E35"/>
  <c r="D35"/>
  <c r="B35"/>
  <c r="O34"/>
  <c r="G34"/>
  <c r="D34" s="1"/>
  <c r="E34"/>
  <c r="B34"/>
  <c r="O33"/>
  <c r="G33"/>
  <c r="E33" s="1"/>
  <c r="B33"/>
  <c r="O32"/>
  <c r="G32"/>
  <c r="E32" s="1"/>
  <c r="D32"/>
  <c r="B32"/>
  <c r="O31"/>
  <c r="G31"/>
  <c r="E31"/>
  <c r="D31"/>
  <c r="B31"/>
  <c r="G29"/>
  <c r="E29"/>
  <c r="D29"/>
  <c r="O25"/>
  <c r="G23"/>
  <c r="E23"/>
  <c r="D23"/>
  <c r="B23"/>
  <c r="O17"/>
  <c r="G11"/>
  <c r="D11" s="1"/>
  <c r="B11"/>
  <c r="G10"/>
  <c r="C101" i="149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D66" s="1"/>
  <c r="E66"/>
  <c r="B66"/>
  <c r="O65"/>
  <c r="G65"/>
  <c r="E65" s="1"/>
  <c r="D65"/>
  <c r="B65"/>
  <c r="O64"/>
  <c r="G64"/>
  <c r="E64"/>
  <c r="D64"/>
  <c r="B64"/>
  <c r="O63"/>
  <c r="G63"/>
  <c r="D63" s="1"/>
  <c r="E63"/>
  <c r="B63"/>
  <c r="O62"/>
  <c r="G62"/>
  <c r="D62" s="1"/>
  <c r="B62"/>
  <c r="G60"/>
  <c r="D60" s="1"/>
  <c r="O56"/>
  <c r="G54"/>
  <c r="D54" s="1"/>
  <c r="B54"/>
  <c r="O48"/>
  <c r="G42"/>
  <c r="E42" s="1"/>
  <c r="D42"/>
  <c r="B42"/>
  <c r="G41"/>
  <c r="O35"/>
  <c r="G35"/>
  <c r="E35" s="1"/>
  <c r="D35"/>
  <c r="B35"/>
  <c r="O34"/>
  <c r="G34"/>
  <c r="D34" s="1"/>
  <c r="E34"/>
  <c r="B34"/>
  <c r="O33"/>
  <c r="G33"/>
  <c r="E33" s="1"/>
  <c r="D33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D11" s="1"/>
  <c r="E11"/>
  <c r="B11"/>
  <c r="G10"/>
  <c r="C105" i="150"/>
  <c r="B105"/>
  <c r="D104"/>
  <c r="C104"/>
  <c r="B104"/>
  <c r="O101"/>
  <c r="G101"/>
  <c r="E101" s="1"/>
  <c r="B101"/>
  <c r="O100"/>
  <c r="G100"/>
  <c r="E100"/>
  <c r="D100"/>
  <c r="B100"/>
  <c r="O99"/>
  <c r="G99"/>
  <c r="E99"/>
  <c r="D99"/>
  <c r="B99"/>
  <c r="O98"/>
  <c r="G98"/>
  <c r="D98" s="1"/>
  <c r="E98"/>
  <c r="B98"/>
  <c r="O97"/>
  <c r="G97"/>
  <c r="E97" s="1"/>
  <c r="B97"/>
  <c r="G95"/>
  <c r="E95" s="1"/>
  <c r="O91"/>
  <c r="G89"/>
  <c r="E89" s="1"/>
  <c r="B89"/>
  <c r="O83"/>
  <c r="G77"/>
  <c r="E77" s="1"/>
  <c r="D77"/>
  <c r="B77"/>
  <c r="G76"/>
  <c r="O68"/>
  <c r="G68"/>
  <c r="D68" s="1"/>
  <c r="B68"/>
  <c r="O67"/>
  <c r="G67"/>
  <c r="E67" s="1"/>
  <c r="B67"/>
  <c r="O66"/>
  <c r="G66"/>
  <c r="E66" s="1"/>
  <c r="D66"/>
  <c r="B66"/>
  <c r="O65"/>
  <c r="G65"/>
  <c r="E65"/>
  <c r="D65"/>
  <c r="B65"/>
  <c r="O64"/>
  <c r="G64"/>
  <c r="D64" s="1"/>
  <c r="B64"/>
  <c r="G62"/>
  <c r="D62" s="1"/>
  <c r="O58"/>
  <c r="G56"/>
  <c r="D56" s="1"/>
  <c r="B56"/>
  <c r="O50"/>
  <c r="G44"/>
  <c r="E44" s="1"/>
  <c r="B44"/>
  <c r="G43"/>
  <c r="O35"/>
  <c r="G35"/>
  <c r="E35"/>
  <c r="D35"/>
  <c r="B35"/>
  <c r="O34"/>
  <c r="G34"/>
  <c r="D34" s="1"/>
  <c r="E34"/>
  <c r="B34"/>
  <c r="O33"/>
  <c r="G33"/>
  <c r="E33" s="1"/>
  <c r="B33"/>
  <c r="O32"/>
  <c r="G32"/>
  <c r="E32" s="1"/>
  <c r="D32"/>
  <c r="B32"/>
  <c r="O31"/>
  <c r="G31"/>
  <c r="E31"/>
  <c r="D31"/>
  <c r="B31"/>
  <c r="G29"/>
  <c r="E29"/>
  <c r="D29"/>
  <c r="O25"/>
  <c r="G23"/>
  <c r="E23"/>
  <c r="D23"/>
  <c r="B23"/>
  <c r="O17"/>
  <c r="G11"/>
  <c r="D11" s="1"/>
  <c r="B11"/>
  <c r="G10"/>
  <c r="C101" i="151"/>
  <c r="B101"/>
  <c r="D100"/>
  <c r="C100"/>
  <c r="B100"/>
  <c r="O97"/>
  <c r="G97"/>
  <c r="E97" s="1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B93"/>
  <c r="G91"/>
  <c r="E91" s="1"/>
  <c r="O87"/>
  <c r="G85"/>
  <c r="E85" s="1"/>
  <c r="B85"/>
  <c r="O79"/>
  <c r="G73"/>
  <c r="E73"/>
  <c r="D73"/>
  <c r="B73"/>
  <c r="G72"/>
  <c r="O66"/>
  <c r="G66"/>
  <c r="D66" s="1"/>
  <c r="E66"/>
  <c r="B66"/>
  <c r="O65"/>
  <c r="G65"/>
  <c r="E65" s="1"/>
  <c r="B65"/>
  <c r="O64"/>
  <c r="G64"/>
  <c r="E64"/>
  <c r="D64"/>
  <c r="B64"/>
  <c r="O63"/>
  <c r="G63"/>
  <c r="E63" s="1"/>
  <c r="D63"/>
  <c r="B63"/>
  <c r="O62"/>
  <c r="G62"/>
  <c r="D62" s="1"/>
  <c r="E62"/>
  <c r="B62"/>
  <c r="G60"/>
  <c r="D60" s="1"/>
  <c r="E60"/>
  <c r="O56"/>
  <c r="G54"/>
  <c r="D54" s="1"/>
  <c r="E54"/>
  <c r="B54"/>
  <c r="O48"/>
  <c r="G42"/>
  <c r="E42" s="1"/>
  <c r="B42"/>
  <c r="G41"/>
  <c r="O35"/>
  <c r="G35"/>
  <c r="E35" s="1"/>
  <c r="D35"/>
  <c r="B35"/>
  <c r="O34"/>
  <c r="G34"/>
  <c r="D34" s="1"/>
  <c r="E34"/>
  <c r="B34"/>
  <c r="O33"/>
  <c r="G33"/>
  <c r="E33" s="1"/>
  <c r="D33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E11"/>
  <c r="D11"/>
  <c r="B11"/>
  <c r="G10"/>
  <c r="C101" i="152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B85"/>
  <c r="O79"/>
  <c r="G73"/>
  <c r="E73"/>
  <c r="D73"/>
  <c r="B73"/>
  <c r="G72"/>
  <c r="O66"/>
  <c r="G66"/>
  <c r="D66" s="1"/>
  <c r="E66"/>
  <c r="B66"/>
  <c r="O65"/>
  <c r="G65"/>
  <c r="E65" s="1"/>
  <c r="D65"/>
  <c r="B65"/>
  <c r="O64"/>
  <c r="G64"/>
  <c r="E64"/>
  <c r="D64"/>
  <c r="B64"/>
  <c r="O63"/>
  <c r="G63"/>
  <c r="E63" s="1"/>
  <c r="D63"/>
  <c r="B63"/>
  <c r="O62"/>
  <c r="G62"/>
  <c r="D62" s="1"/>
  <c r="E62"/>
  <c r="B62"/>
  <c r="G60"/>
  <c r="D60" s="1"/>
  <c r="E60"/>
  <c r="O56"/>
  <c r="G54"/>
  <c r="D54" s="1"/>
  <c r="E54"/>
  <c r="B54"/>
  <c r="O48"/>
  <c r="G42"/>
  <c r="E42" s="1"/>
  <c r="D42"/>
  <c r="B42"/>
  <c r="G41"/>
  <c r="O35"/>
  <c r="G35"/>
  <c r="E35" s="1"/>
  <c r="D35"/>
  <c r="B35"/>
  <c r="O34"/>
  <c r="G34"/>
  <c r="D34" s="1"/>
  <c r="E34"/>
  <c r="B34"/>
  <c r="O33"/>
  <c r="G33"/>
  <c r="E33" s="1"/>
  <c r="D33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E11"/>
  <c r="D11"/>
  <c r="B11"/>
  <c r="G10"/>
  <c r="C101" i="153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E94"/>
  <c r="D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E66"/>
  <c r="D66"/>
  <c r="B66"/>
  <c r="O65"/>
  <c r="G65"/>
  <c r="E65" s="1"/>
  <c r="D65"/>
  <c r="B65"/>
  <c r="O64"/>
  <c r="G64"/>
  <c r="E64"/>
  <c r="D64"/>
  <c r="B64"/>
  <c r="O63"/>
  <c r="G63"/>
  <c r="D63" s="1"/>
  <c r="B63"/>
  <c r="O62"/>
  <c r="G62"/>
  <c r="E62"/>
  <c r="D62"/>
  <c r="B62"/>
  <c r="G60"/>
  <c r="E60"/>
  <c r="D60"/>
  <c r="O56"/>
  <c r="G54"/>
  <c r="E54"/>
  <c r="D54"/>
  <c r="B54"/>
  <c r="O48"/>
  <c r="G42"/>
  <c r="E42" s="1"/>
  <c r="D42"/>
  <c r="B42"/>
  <c r="G41"/>
  <c r="O35"/>
  <c r="G35"/>
  <c r="E35" s="1"/>
  <c r="D35"/>
  <c r="B35"/>
  <c r="O34"/>
  <c r="G34"/>
  <c r="E34"/>
  <c r="D34"/>
  <c r="B34"/>
  <c r="O33"/>
  <c r="G33"/>
  <c r="E33" s="1"/>
  <c r="B33"/>
  <c r="O32"/>
  <c r="G32"/>
  <c r="E32"/>
  <c r="D32"/>
  <c r="B32"/>
  <c r="O31"/>
  <c r="G31"/>
  <c r="E31"/>
  <c r="D31"/>
  <c r="B31"/>
  <c r="G29"/>
  <c r="E29" s="1"/>
  <c r="D29"/>
  <c r="O25"/>
  <c r="G23"/>
  <c r="E23" s="1"/>
  <c r="D23"/>
  <c r="B23"/>
  <c r="O17"/>
  <c r="G11"/>
  <c r="E11"/>
  <c r="D11"/>
  <c r="B11"/>
  <c r="G10"/>
  <c r="C101" i="154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D66" s="1"/>
  <c r="B66"/>
  <c r="O65"/>
  <c r="G65"/>
  <c r="E65" s="1"/>
  <c r="D65"/>
  <c r="B65"/>
  <c r="O64"/>
  <c r="G64"/>
  <c r="E64"/>
  <c r="D64"/>
  <c r="B64"/>
  <c r="O63"/>
  <c r="G63"/>
  <c r="E63"/>
  <c r="D63"/>
  <c r="B63"/>
  <c r="O62"/>
  <c r="G62"/>
  <c r="D62" s="1"/>
  <c r="B62"/>
  <c r="G60"/>
  <c r="D60" s="1"/>
  <c r="O56"/>
  <c r="G54"/>
  <c r="D54" s="1"/>
  <c r="B54"/>
  <c r="O48"/>
  <c r="G42"/>
  <c r="E42" s="1"/>
  <c r="D42"/>
  <c r="B42"/>
  <c r="G41"/>
  <c r="O35"/>
  <c r="G35"/>
  <c r="E35"/>
  <c r="D35"/>
  <c r="B35"/>
  <c r="O34"/>
  <c r="G34"/>
  <c r="D34" s="1"/>
  <c r="B34"/>
  <c r="O33"/>
  <c r="G33"/>
  <c r="E33" s="1"/>
  <c r="D33"/>
  <c r="B33"/>
  <c r="O32"/>
  <c r="G32"/>
  <c r="E32"/>
  <c r="D32"/>
  <c r="B32"/>
  <c r="O31"/>
  <c r="G31"/>
  <c r="D31" s="1"/>
  <c r="E31"/>
  <c r="B31"/>
  <c r="G29"/>
  <c r="D29" s="1"/>
  <c r="O25"/>
  <c r="G23"/>
  <c r="D23" s="1"/>
  <c r="B23"/>
  <c r="O17"/>
  <c r="G11"/>
  <c r="D11" s="1"/>
  <c r="B11"/>
  <c r="G10"/>
  <c r="C101" i="155"/>
  <c r="B101"/>
  <c r="D100"/>
  <c r="C100"/>
  <c r="B100"/>
  <c r="O97"/>
  <c r="G97"/>
  <c r="E97" s="1"/>
  <c r="B97"/>
  <c r="O96"/>
  <c r="G96"/>
  <c r="E96"/>
  <c r="D96"/>
  <c r="B96"/>
  <c r="O95"/>
  <c r="G95"/>
  <c r="E95"/>
  <c r="D95"/>
  <c r="B95"/>
  <c r="O94"/>
  <c r="G94"/>
  <c r="D94" s="1"/>
  <c r="E94"/>
  <c r="B94"/>
  <c r="O93"/>
  <c r="G93"/>
  <c r="E93" s="1"/>
  <c r="B93"/>
  <c r="G91"/>
  <c r="E91" s="1"/>
  <c r="O87"/>
  <c r="G85"/>
  <c r="E85" s="1"/>
  <c r="B85"/>
  <c r="O79"/>
  <c r="G73"/>
  <c r="E73" s="1"/>
  <c r="D73"/>
  <c r="B73"/>
  <c r="G72"/>
  <c r="O66"/>
  <c r="G66"/>
  <c r="D66" s="1"/>
  <c r="B66"/>
  <c r="O65"/>
  <c r="G65"/>
  <c r="E65" s="1"/>
  <c r="B65"/>
  <c r="O64"/>
  <c r="G64"/>
  <c r="E64" s="1"/>
  <c r="D64"/>
  <c r="B64"/>
  <c r="O63"/>
  <c r="G63"/>
  <c r="E63"/>
  <c r="D63"/>
  <c r="B63"/>
  <c r="O62"/>
  <c r="G62"/>
  <c r="D62" s="1"/>
  <c r="B62"/>
  <c r="G60"/>
  <c r="D60" s="1"/>
  <c r="O56"/>
  <c r="G54"/>
  <c r="D54" s="1"/>
  <c r="B54"/>
  <c r="O48"/>
  <c r="G42"/>
  <c r="E42" s="1"/>
  <c r="B42"/>
  <c r="G41"/>
  <c r="O35"/>
  <c r="G35"/>
  <c r="E35"/>
  <c r="D35"/>
  <c r="B35"/>
  <c r="O34"/>
  <c r="G34"/>
  <c r="D34" s="1"/>
  <c r="E34"/>
  <c r="B34"/>
  <c r="O33"/>
  <c r="G33"/>
  <c r="E33" s="1"/>
  <c r="B33"/>
  <c r="O32"/>
  <c r="G32"/>
  <c r="E32"/>
  <c r="D32"/>
  <c r="B32"/>
  <c r="O31"/>
  <c r="G31"/>
  <c r="E31"/>
  <c r="D31"/>
  <c r="B31"/>
  <c r="G29"/>
  <c r="E29"/>
  <c r="D29"/>
  <c r="O25"/>
  <c r="G23"/>
  <c r="E23"/>
  <c r="D23"/>
  <c r="B23"/>
  <c r="O17"/>
  <c r="G11"/>
  <c r="D11" s="1"/>
  <c r="B11"/>
  <c r="G10"/>
  <c r="C101" i="156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D66" s="1"/>
  <c r="E66"/>
  <c r="B66"/>
  <c r="O65"/>
  <c r="G65"/>
  <c r="E65" s="1"/>
  <c r="D65"/>
  <c r="B65"/>
  <c r="O64"/>
  <c r="G64"/>
  <c r="E64"/>
  <c r="D64"/>
  <c r="B64"/>
  <c r="O63"/>
  <c r="G63"/>
  <c r="E63" s="1"/>
  <c r="D63"/>
  <c r="B63"/>
  <c r="O62"/>
  <c r="G62"/>
  <c r="D62" s="1"/>
  <c r="E62"/>
  <c r="B62"/>
  <c r="G60"/>
  <c r="D60" s="1"/>
  <c r="E60"/>
  <c r="O56"/>
  <c r="G54"/>
  <c r="D54" s="1"/>
  <c r="E54"/>
  <c r="B54"/>
  <c r="O48"/>
  <c r="G42"/>
  <c r="E42" s="1"/>
  <c r="D42"/>
  <c r="B42"/>
  <c r="G41"/>
  <c r="O35"/>
  <c r="G35"/>
  <c r="E35" s="1"/>
  <c r="D35"/>
  <c r="B35"/>
  <c r="O34"/>
  <c r="G34"/>
  <c r="D34" s="1"/>
  <c r="E34"/>
  <c r="B34"/>
  <c r="O33"/>
  <c r="G33"/>
  <c r="E33" s="1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E11"/>
  <c r="D11"/>
  <c r="B11"/>
  <c r="G10"/>
  <c r="C101" i="157"/>
  <c r="B101"/>
  <c r="D100"/>
  <c r="C100"/>
  <c r="B100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D66" s="1"/>
  <c r="E66"/>
  <c r="B66"/>
  <c r="O65"/>
  <c r="G65"/>
  <c r="E65" s="1"/>
  <c r="D65"/>
  <c r="B65"/>
  <c r="O64"/>
  <c r="G64"/>
  <c r="E64"/>
  <c r="D64"/>
  <c r="B64"/>
  <c r="O63"/>
  <c r="G63"/>
  <c r="E63" s="1"/>
  <c r="D63"/>
  <c r="B63"/>
  <c r="O62"/>
  <c r="G62"/>
  <c r="D62" s="1"/>
  <c r="E62"/>
  <c r="B62"/>
  <c r="G60"/>
  <c r="D60" s="1"/>
  <c r="E60"/>
  <c r="O56"/>
  <c r="G54"/>
  <c r="D54" s="1"/>
  <c r="E54"/>
  <c r="B54"/>
  <c r="O48"/>
  <c r="G42"/>
  <c r="E42" s="1"/>
  <c r="D42"/>
  <c r="B42"/>
  <c r="G41"/>
  <c r="O35"/>
  <c r="G35"/>
  <c r="E35" s="1"/>
  <c r="D35"/>
  <c r="B35"/>
  <c r="O34"/>
  <c r="G34"/>
  <c r="E34"/>
  <c r="D34"/>
  <c r="B34"/>
  <c r="O33"/>
  <c r="G33"/>
  <c r="E33" s="1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E11"/>
  <c r="D11"/>
  <c r="B11"/>
  <c r="G10"/>
  <c r="C104" i="158"/>
  <c r="B104"/>
  <c r="D103"/>
  <c r="C103"/>
  <c r="B103"/>
  <c r="O101"/>
  <c r="G101"/>
  <c r="E101" s="1"/>
  <c r="D101"/>
  <c r="B101"/>
  <c r="O100"/>
  <c r="G100"/>
  <c r="E100"/>
  <c r="D100"/>
  <c r="B100"/>
  <c r="O99"/>
  <c r="G99"/>
  <c r="D99" s="1"/>
  <c r="B99"/>
  <c r="O98"/>
  <c r="G98"/>
  <c r="D98" s="1"/>
  <c r="E98"/>
  <c r="B98"/>
  <c r="O97"/>
  <c r="G97"/>
  <c r="E97" s="1"/>
  <c r="D97"/>
  <c r="B97"/>
  <c r="G95"/>
  <c r="E95" s="1"/>
  <c r="D95"/>
  <c r="O91"/>
  <c r="G89"/>
  <c r="E89" s="1"/>
  <c r="B89"/>
  <c r="O83"/>
  <c r="G77"/>
  <c r="E77"/>
  <c r="D77"/>
  <c r="B77"/>
  <c r="O68"/>
  <c r="G68"/>
  <c r="D68" s="1"/>
  <c r="E68"/>
  <c r="B68"/>
  <c r="O67"/>
  <c r="G67"/>
  <c r="E67" s="1"/>
  <c r="B67"/>
  <c r="O66"/>
  <c r="G66"/>
  <c r="E66"/>
  <c r="D66"/>
  <c r="B66"/>
  <c r="O65"/>
  <c r="G65"/>
  <c r="E65" s="1"/>
  <c r="D65"/>
  <c r="B65"/>
  <c r="O64"/>
  <c r="G64"/>
  <c r="D64" s="1"/>
  <c r="E64"/>
  <c r="B64"/>
  <c r="G62"/>
  <c r="D62" s="1"/>
  <c r="E62"/>
  <c r="O58"/>
  <c r="G56"/>
  <c r="D56" s="1"/>
  <c r="E56"/>
  <c r="B56"/>
  <c r="O50"/>
  <c r="G44"/>
  <c r="E44" s="1"/>
  <c r="D44"/>
  <c r="B44"/>
  <c r="G43"/>
  <c r="O35"/>
  <c r="G35"/>
  <c r="E35" s="1"/>
  <c r="D35"/>
  <c r="B35"/>
  <c r="O34"/>
  <c r="G34"/>
  <c r="D34" s="1"/>
  <c r="E34"/>
  <c r="B34"/>
  <c r="O33"/>
  <c r="G33"/>
  <c r="E33" s="1"/>
  <c r="B33"/>
  <c r="O32"/>
  <c r="G32"/>
  <c r="E32"/>
  <c r="D32"/>
  <c r="B32"/>
  <c r="O31"/>
  <c r="G31"/>
  <c r="E31" s="1"/>
  <c r="D31"/>
  <c r="B31"/>
  <c r="G29"/>
  <c r="D29" s="1"/>
  <c r="O25"/>
  <c r="G23"/>
  <c r="D23" s="1"/>
  <c r="B23"/>
  <c r="O17"/>
  <c r="G11"/>
  <c r="E11"/>
  <c r="D11"/>
  <c r="B11"/>
  <c r="C100" i="159"/>
  <c r="B100"/>
  <c r="D99"/>
  <c r="C99"/>
  <c r="B99"/>
  <c r="O97"/>
  <c r="G97"/>
  <c r="E97" s="1"/>
  <c r="D97"/>
  <c r="B97"/>
  <c r="O96"/>
  <c r="G96"/>
  <c r="E96"/>
  <c r="D96"/>
  <c r="B96"/>
  <c r="O95"/>
  <c r="G95"/>
  <c r="E95" s="1"/>
  <c r="D95"/>
  <c r="B95"/>
  <c r="O94"/>
  <c r="G94"/>
  <c r="D94" s="1"/>
  <c r="E94"/>
  <c r="B94"/>
  <c r="O93"/>
  <c r="G93"/>
  <c r="E93" s="1"/>
  <c r="D93"/>
  <c r="B93"/>
  <c r="G91"/>
  <c r="E91" s="1"/>
  <c r="D91"/>
  <c r="O87"/>
  <c r="G85"/>
  <c r="E85" s="1"/>
  <c r="D85"/>
  <c r="B85"/>
  <c r="O79"/>
  <c r="G73"/>
  <c r="E73"/>
  <c r="D73"/>
  <c r="B73"/>
  <c r="G72"/>
  <c r="O66"/>
  <c r="G66"/>
  <c r="D66" s="1"/>
  <c r="B66"/>
  <c r="O65"/>
  <c r="G65"/>
  <c r="E65" s="1"/>
  <c r="D65"/>
  <c r="B65"/>
  <c r="O64"/>
  <c r="G64"/>
  <c r="E64"/>
  <c r="D64"/>
  <c r="B64"/>
  <c r="O63"/>
  <c r="G63"/>
  <c r="D63" s="1"/>
  <c r="B63"/>
  <c r="O62"/>
  <c r="G62"/>
  <c r="D62" s="1"/>
  <c r="B62"/>
  <c r="G60"/>
  <c r="D60" s="1"/>
  <c r="O56"/>
  <c r="B56"/>
  <c r="G54"/>
  <c r="E54" s="1"/>
  <c r="D54"/>
  <c r="O48"/>
  <c r="G42"/>
  <c r="E42" s="1"/>
  <c r="D42"/>
  <c r="B42"/>
  <c r="G41"/>
  <c r="O35"/>
  <c r="G35"/>
  <c r="D35" s="1"/>
  <c r="B35"/>
  <c r="O34"/>
  <c r="G34"/>
  <c r="D34" s="1"/>
  <c r="E34"/>
  <c r="B34"/>
  <c r="O33"/>
  <c r="G33"/>
  <c r="E33" s="1"/>
  <c r="D33"/>
  <c r="B33"/>
  <c r="O32"/>
  <c r="G32"/>
  <c r="E32"/>
  <c r="D32"/>
  <c r="B32"/>
  <c r="O31"/>
  <c r="G31"/>
  <c r="D31" s="1"/>
  <c r="B31"/>
  <c r="G29"/>
  <c r="D29" s="1"/>
  <c r="O25"/>
  <c r="B25"/>
  <c r="G23"/>
  <c r="E23"/>
  <c r="D23"/>
  <c r="O17"/>
  <c r="G11"/>
  <c r="E11"/>
  <c r="D11"/>
  <c r="B11"/>
  <c r="C104" i="160"/>
  <c r="B104"/>
  <c r="D103"/>
  <c r="C103"/>
  <c r="B103"/>
  <c r="O101"/>
  <c r="G101"/>
  <c r="E101" s="1"/>
  <c r="B101"/>
  <c r="O100"/>
  <c r="G100"/>
  <c r="E100"/>
  <c r="D100"/>
  <c r="B100"/>
  <c r="O99"/>
  <c r="G99"/>
  <c r="E99"/>
  <c r="D99"/>
  <c r="B99"/>
  <c r="O98"/>
  <c r="G98"/>
  <c r="E98"/>
  <c r="D98"/>
  <c r="B98"/>
  <c r="O97"/>
  <c r="G97"/>
  <c r="D97" s="1"/>
  <c r="E97"/>
  <c r="B97"/>
  <c r="G95"/>
  <c r="E95" s="1"/>
  <c r="O91"/>
  <c r="B91"/>
  <c r="G89"/>
  <c r="E89" s="1"/>
  <c r="D89"/>
  <c r="O83"/>
  <c r="G77"/>
  <c r="E77" s="1"/>
  <c r="D77"/>
  <c r="B77"/>
  <c r="G76"/>
  <c r="O68"/>
  <c r="G68"/>
  <c r="E68" s="1"/>
  <c r="D68"/>
  <c r="B68"/>
  <c r="O67"/>
  <c r="G67"/>
  <c r="D67" s="1"/>
  <c r="E67"/>
  <c r="B67"/>
  <c r="O66"/>
  <c r="G66"/>
  <c r="E66" s="1"/>
  <c r="D66"/>
  <c r="B66"/>
  <c r="O65"/>
  <c r="G65"/>
  <c r="E65"/>
  <c r="D65"/>
  <c r="B65"/>
  <c r="O64"/>
  <c r="G64"/>
  <c r="E64" s="1"/>
  <c r="D64"/>
  <c r="B64"/>
  <c r="G62"/>
  <c r="E62" s="1"/>
  <c r="D62"/>
  <c r="O58"/>
  <c r="B58"/>
  <c r="G56"/>
  <c r="D56" s="1"/>
  <c r="E56"/>
  <c r="O50"/>
  <c r="G44"/>
  <c r="D44" s="1"/>
  <c r="E44"/>
  <c r="B44"/>
  <c r="G43"/>
  <c r="O35"/>
  <c r="G35"/>
  <c r="E35"/>
  <c r="D35"/>
  <c r="B35"/>
  <c r="O34"/>
  <c r="G34"/>
  <c r="E34" s="1"/>
  <c r="D34"/>
  <c r="B34"/>
  <c r="O33"/>
  <c r="G33"/>
  <c r="D33" s="1"/>
  <c r="E33"/>
  <c r="B33"/>
  <c r="O32"/>
  <c r="G32"/>
  <c r="E32" s="1"/>
  <c r="D32"/>
  <c r="B32"/>
  <c r="O31"/>
  <c r="G31"/>
  <c r="E31"/>
  <c r="D31"/>
  <c r="B31"/>
  <c r="G29"/>
  <c r="E29"/>
  <c r="D29"/>
  <c r="O25"/>
  <c r="B25"/>
  <c r="G23"/>
  <c r="E23" s="1"/>
  <c r="D23"/>
  <c r="O17"/>
  <c r="G11"/>
  <c r="E11" s="1"/>
  <c r="D11"/>
  <c r="B11"/>
  <c r="G10"/>
  <c r="C101" i="161"/>
  <c r="B101"/>
  <c r="D100"/>
  <c r="C100"/>
  <c r="B100"/>
  <c r="O97"/>
  <c r="G97"/>
  <c r="E97" s="1"/>
  <c r="B97"/>
  <c r="O96"/>
  <c r="G96"/>
  <c r="E96"/>
  <c r="D96"/>
  <c r="B96"/>
  <c r="O95"/>
  <c r="G95"/>
  <c r="D95" s="1"/>
  <c r="B95"/>
  <c r="O94"/>
  <c r="G94"/>
  <c r="D94" s="1"/>
  <c r="E94"/>
  <c r="B94"/>
  <c r="O93"/>
  <c r="G93"/>
  <c r="E93" s="1"/>
  <c r="B93"/>
  <c r="G91"/>
  <c r="E91" s="1"/>
  <c r="O87"/>
  <c r="B87"/>
  <c r="G85"/>
  <c r="E85"/>
  <c r="D85"/>
  <c r="O79"/>
  <c r="G73"/>
  <c r="E73"/>
  <c r="D73"/>
  <c r="B73"/>
  <c r="O66"/>
  <c r="G66"/>
  <c r="D66" s="1"/>
  <c r="E66"/>
  <c r="B66"/>
  <c r="O65"/>
  <c r="G65"/>
  <c r="E65" s="1"/>
  <c r="B65"/>
  <c r="O64"/>
  <c r="G64"/>
  <c r="E64"/>
  <c r="D64"/>
  <c r="B64"/>
  <c r="O63"/>
  <c r="G63"/>
  <c r="E63"/>
  <c r="D63"/>
  <c r="B63"/>
  <c r="O62"/>
  <c r="G62"/>
  <c r="D62" s="1"/>
  <c r="E62"/>
  <c r="B62"/>
  <c r="G60"/>
  <c r="D60" s="1"/>
  <c r="E60"/>
  <c r="O56"/>
  <c r="B56"/>
  <c r="G54"/>
  <c r="E54" s="1"/>
  <c r="O48"/>
  <c r="G42"/>
  <c r="E42" s="1"/>
  <c r="B42"/>
  <c r="G41"/>
  <c r="O35"/>
  <c r="G35"/>
  <c r="E35"/>
  <c r="D35"/>
  <c r="B35"/>
  <c r="O34"/>
  <c r="G34"/>
  <c r="D34" s="1"/>
  <c r="E34"/>
  <c r="B34"/>
  <c r="O33"/>
  <c r="G33"/>
  <c r="E33" s="1"/>
  <c r="B33"/>
  <c r="O32"/>
  <c r="O10" s="1"/>
  <c r="G32"/>
  <c r="E32"/>
  <c r="D32"/>
  <c r="B32"/>
  <c r="O31"/>
  <c r="G31"/>
  <c r="E31"/>
  <c r="D31"/>
  <c r="B31"/>
  <c r="G29"/>
  <c r="E29"/>
  <c r="D29"/>
  <c r="O25"/>
  <c r="B25"/>
  <c r="G23"/>
  <c r="D23" s="1"/>
  <c r="E23"/>
  <c r="O17"/>
  <c r="G11"/>
  <c r="D11" s="1"/>
  <c r="E11"/>
  <c r="B11"/>
  <c r="N8" s="1"/>
  <c r="G10"/>
  <c r="D33" i="146" l="1"/>
  <c r="D65"/>
  <c r="D85"/>
  <c r="E23"/>
  <c r="E29"/>
  <c r="D33" i="147"/>
  <c r="D65"/>
  <c r="E23"/>
  <c r="E29"/>
  <c r="E62"/>
  <c r="E66"/>
  <c r="D33" i="148"/>
  <c r="D42"/>
  <c r="D65"/>
  <c r="D85"/>
  <c r="D91"/>
  <c r="D93"/>
  <c r="D97"/>
  <c r="E11"/>
  <c r="E54"/>
  <c r="E60"/>
  <c r="E62"/>
  <c r="E66"/>
  <c r="E23" i="149"/>
  <c r="E29"/>
  <c r="E54"/>
  <c r="E60"/>
  <c r="E62"/>
  <c r="D33" i="150"/>
  <c r="D44"/>
  <c r="D67"/>
  <c r="D89"/>
  <c r="D95"/>
  <c r="D97"/>
  <c r="D101"/>
  <c r="E11"/>
  <c r="E56"/>
  <c r="E62"/>
  <c r="E64"/>
  <c r="E68"/>
  <c r="D42" i="151"/>
  <c r="D65"/>
  <c r="D85"/>
  <c r="D91"/>
  <c r="D93"/>
  <c r="D97"/>
  <c r="E23"/>
  <c r="E29"/>
  <c r="D85" i="152"/>
  <c r="E23"/>
  <c r="E29"/>
  <c r="D33" i="153"/>
  <c r="E63"/>
  <c r="E23" i="154"/>
  <c r="E29"/>
  <c r="E11"/>
  <c r="E34"/>
  <c r="E54"/>
  <c r="E60"/>
  <c r="E62"/>
  <c r="E66"/>
  <c r="D33" i="155"/>
  <c r="D42"/>
  <c r="D65"/>
  <c r="D85"/>
  <c r="D91"/>
  <c r="D93"/>
  <c r="D97"/>
  <c r="E11"/>
  <c r="E54"/>
  <c r="E60"/>
  <c r="E62"/>
  <c r="E66"/>
  <c r="D33" i="156"/>
  <c r="E23"/>
  <c r="E29"/>
  <c r="D33" i="157"/>
  <c r="E23"/>
  <c r="E29"/>
  <c r="D33" i="158"/>
  <c r="D67"/>
  <c r="D89"/>
  <c r="G10"/>
  <c r="E23"/>
  <c r="E29"/>
  <c r="E99"/>
  <c r="G76"/>
  <c r="G10" i="159"/>
  <c r="E29"/>
  <c r="E31"/>
  <c r="E35"/>
  <c r="E63"/>
  <c r="E60"/>
  <c r="E62"/>
  <c r="E66"/>
  <c r="D95" i="160"/>
  <c r="D101"/>
  <c r="D33" i="161"/>
  <c r="D42"/>
  <c r="D54"/>
  <c r="D65"/>
  <c r="D91"/>
  <c r="D93"/>
  <c r="D97"/>
  <c r="E95"/>
  <c r="G72"/>
  <c r="C64" i="124"/>
  <c r="D63"/>
  <c r="C63"/>
  <c r="D62"/>
  <c r="C62"/>
  <c r="D61"/>
  <c r="C61"/>
  <c r="G56"/>
  <c r="B56" s="1"/>
  <c r="E56"/>
  <c r="D56"/>
  <c r="G55"/>
  <c r="B55" s="1"/>
  <c r="E55"/>
  <c r="D55"/>
  <c r="G54"/>
  <c r="E54"/>
  <c r="D54"/>
  <c r="B54"/>
  <c r="G53"/>
  <c r="E53"/>
  <c r="D53"/>
  <c r="B53"/>
  <c r="G52"/>
  <c r="B52" s="1"/>
  <c r="D52"/>
  <c r="G51"/>
  <c r="E51"/>
  <c r="D51"/>
  <c r="B51"/>
  <c r="G50"/>
  <c r="E50"/>
  <c r="D50"/>
  <c r="B50"/>
  <c r="G49"/>
  <c r="E49"/>
  <c r="D49"/>
  <c r="B49"/>
  <c r="G48"/>
  <c r="E48"/>
  <c r="D48"/>
  <c r="B48"/>
  <c r="G47"/>
  <c r="E47"/>
  <c r="D47"/>
  <c r="B47"/>
  <c r="G46"/>
  <c r="G38"/>
  <c r="B38" s="1"/>
  <c r="E38"/>
  <c r="G37"/>
  <c r="E37"/>
  <c r="B37"/>
  <c r="G36"/>
  <c r="E36"/>
  <c r="B36"/>
  <c r="G35"/>
  <c r="B35" s="1"/>
  <c r="G34"/>
  <c r="B34" s="1"/>
  <c r="E34"/>
  <c r="G33"/>
  <c r="E33"/>
  <c r="B33"/>
  <c r="G32"/>
  <c r="E32"/>
  <c r="B32"/>
  <c r="G31"/>
  <c r="B31" s="1"/>
  <c r="G30"/>
  <c r="B30" s="1"/>
  <c r="E30"/>
  <c r="G29"/>
  <c r="G28" s="1"/>
  <c r="B29"/>
  <c r="G20"/>
  <c r="B20" s="1"/>
  <c r="D20"/>
  <c r="G19"/>
  <c r="B19" s="1"/>
  <c r="D19"/>
  <c r="G18"/>
  <c r="B18" s="1"/>
  <c r="D18"/>
  <c r="G17"/>
  <c r="B17" s="1"/>
  <c r="D17"/>
  <c r="G16"/>
  <c r="B16" s="1"/>
  <c r="D16"/>
  <c r="G15"/>
  <c r="B15" s="1"/>
  <c r="D15"/>
  <c r="G14"/>
  <c r="B14" s="1"/>
  <c r="D14"/>
  <c r="G13"/>
  <c r="B13" s="1"/>
  <c r="D13"/>
  <c r="G12"/>
  <c r="B12" s="1"/>
  <c r="D12"/>
  <c r="G11"/>
  <c r="B11" s="1"/>
  <c r="D11"/>
  <c r="G10"/>
  <c r="C64" i="122"/>
  <c r="D63"/>
  <c r="C63"/>
  <c r="D62"/>
  <c r="C62"/>
  <c r="D61"/>
  <c r="C61"/>
  <c r="C61" i="123"/>
  <c r="D60"/>
  <c r="C60"/>
  <c r="C59"/>
  <c r="D58"/>
  <c r="C58"/>
  <c r="C64" i="120"/>
  <c r="D63"/>
  <c r="C63"/>
  <c r="D62"/>
  <c r="C62"/>
  <c r="D61"/>
  <c r="C61"/>
  <c r="C64" i="121"/>
  <c r="D63"/>
  <c r="C63"/>
  <c r="D62"/>
  <c r="C62"/>
  <c r="D61"/>
  <c r="C61"/>
  <c r="C61" i="117"/>
  <c r="D60"/>
  <c r="C60"/>
  <c r="C59"/>
  <c r="D58"/>
  <c r="C58"/>
  <c r="C61" i="118"/>
  <c r="D60"/>
  <c r="C60"/>
  <c r="C59"/>
  <c r="D58"/>
  <c r="C58"/>
  <c r="C64" i="94"/>
  <c r="D63"/>
  <c r="C63"/>
  <c r="D62"/>
  <c r="C62"/>
  <c r="D61"/>
  <c r="C61"/>
  <c r="C64" i="114"/>
  <c r="D63"/>
  <c r="C63"/>
  <c r="D62"/>
  <c r="C62"/>
  <c r="D61"/>
  <c r="C61"/>
  <c r="C64" i="115"/>
  <c r="D63"/>
  <c r="C63"/>
  <c r="D62"/>
  <c r="C62"/>
  <c r="D61"/>
  <c r="C61"/>
  <c r="C64" i="116"/>
  <c r="D63"/>
  <c r="C63"/>
  <c r="D62"/>
  <c r="C62"/>
  <c r="D61"/>
  <c r="C61"/>
  <c r="C64" i="104"/>
  <c r="D63"/>
  <c r="C63"/>
  <c r="D62"/>
  <c r="C62"/>
  <c r="D61"/>
  <c r="C61"/>
  <c r="C61" i="105"/>
  <c r="D60"/>
  <c r="C60"/>
  <c r="C59"/>
  <c r="D58"/>
  <c r="C58"/>
  <c r="C64" i="106"/>
  <c r="D63"/>
  <c r="C63"/>
  <c r="D62"/>
  <c r="C62"/>
  <c r="D61"/>
  <c r="C61"/>
  <c r="C61" i="107"/>
  <c r="D60"/>
  <c r="C60"/>
  <c r="C59"/>
  <c r="D58"/>
  <c r="C58"/>
  <c r="C64" i="108"/>
  <c r="D63"/>
  <c r="C63"/>
  <c r="D62"/>
  <c r="C62"/>
  <c r="D61"/>
  <c r="C61"/>
  <c r="C64" i="109"/>
  <c r="D63"/>
  <c r="C63"/>
  <c r="D62"/>
  <c r="C62"/>
  <c r="D61"/>
  <c r="C61"/>
  <c r="C64" i="110"/>
  <c r="D63"/>
  <c r="C63"/>
  <c r="D62"/>
  <c r="C62"/>
  <c r="D61"/>
  <c r="C61"/>
  <c r="C106" i="111"/>
  <c r="C105"/>
  <c r="C104"/>
  <c r="C103"/>
  <c r="C58" i="112"/>
  <c r="D57"/>
  <c r="C57"/>
  <c r="D56"/>
  <c r="C56"/>
  <c r="D55"/>
  <c r="C55"/>
  <c r="C58" i="113"/>
  <c r="D57"/>
  <c r="C57"/>
  <c r="D56"/>
  <c r="C56"/>
  <c r="D55"/>
  <c r="C55"/>
  <c r="C58" i="95"/>
  <c r="D57"/>
  <c r="C57"/>
  <c r="D56"/>
  <c r="C56"/>
  <c r="D55"/>
  <c r="C55"/>
  <c r="C58" i="96"/>
  <c r="D57"/>
  <c r="C57"/>
  <c r="D56"/>
  <c r="C56"/>
  <c r="D55"/>
  <c r="C55"/>
  <c r="C58" i="97"/>
  <c r="D57"/>
  <c r="C57"/>
  <c r="D56"/>
  <c r="C56"/>
  <c r="D55"/>
  <c r="C55"/>
  <c r="C58" i="98"/>
  <c r="D57"/>
  <c r="C57"/>
  <c r="D56"/>
  <c r="C56"/>
  <c r="D55"/>
  <c r="C55"/>
  <c r="C58" i="99"/>
  <c r="D57"/>
  <c r="C57"/>
  <c r="D56"/>
  <c r="C56"/>
  <c r="D55"/>
  <c r="C55"/>
  <c r="C58" i="100"/>
  <c r="D57"/>
  <c r="C57"/>
  <c r="D56"/>
  <c r="C56"/>
  <c r="D55"/>
  <c r="C55"/>
  <c r="C106" i="101"/>
  <c r="C105"/>
  <c r="C104"/>
  <c r="C103"/>
  <c r="C106" i="102"/>
  <c r="C105"/>
  <c r="C104"/>
  <c r="C103"/>
  <c r="C106" i="103"/>
  <c r="C105"/>
  <c r="C104"/>
  <c r="C103"/>
  <c r="C106" i="79"/>
  <c r="C105"/>
  <c r="C104"/>
  <c r="C103"/>
  <c r="C106" i="80"/>
  <c r="C105"/>
  <c r="C104"/>
  <c r="C103"/>
  <c r="C106" i="81"/>
  <c r="C105"/>
  <c r="C104"/>
  <c r="C103"/>
  <c r="C106" i="82"/>
  <c r="C105"/>
  <c r="C104"/>
  <c r="C103"/>
  <c r="C106" i="83"/>
  <c r="C105"/>
  <c r="C104"/>
  <c r="C103"/>
  <c r="C109" i="84"/>
  <c r="C108"/>
  <c r="C107"/>
  <c r="C106"/>
  <c r="C109" i="85"/>
  <c r="D108"/>
  <c r="C108"/>
  <c r="D107"/>
  <c r="C107"/>
  <c r="D106"/>
  <c r="C106"/>
  <c r="C58" i="86"/>
  <c r="D57"/>
  <c r="C57"/>
  <c r="D56"/>
  <c r="C56"/>
  <c r="D55"/>
  <c r="C55"/>
  <c r="C58" i="87"/>
  <c r="D57"/>
  <c r="C57"/>
  <c r="D56"/>
  <c r="C56"/>
  <c r="D55"/>
  <c r="C55"/>
  <c r="C58" i="88"/>
  <c r="D57"/>
  <c r="C57"/>
  <c r="D56"/>
  <c r="C56"/>
  <c r="D55"/>
  <c r="C55"/>
  <c r="C58" i="89"/>
  <c r="D57"/>
  <c r="C57"/>
  <c r="D56"/>
  <c r="C56"/>
  <c r="D55"/>
  <c r="C55"/>
  <c r="C58" i="90"/>
  <c r="D57"/>
  <c r="C57"/>
  <c r="D56"/>
  <c r="C56"/>
  <c r="D55"/>
  <c r="C55"/>
  <c r="C58" i="91"/>
  <c r="D57"/>
  <c r="C57"/>
  <c r="D56"/>
  <c r="C56"/>
  <c r="D55"/>
  <c r="C55"/>
  <c r="C58" i="92"/>
  <c r="C57"/>
  <c r="C56"/>
  <c r="C55"/>
  <c r="C58" i="93"/>
  <c r="D57"/>
  <c r="C57"/>
  <c r="D56"/>
  <c r="D55"/>
  <c r="C55"/>
  <c r="C58" i="3"/>
  <c r="D57"/>
  <c r="C57"/>
  <c r="D56"/>
  <c r="C56"/>
  <c r="D55"/>
  <c r="C55"/>
  <c r="C58" i="71"/>
  <c r="D57"/>
  <c r="C57"/>
  <c r="D56"/>
  <c r="C56"/>
  <c r="D55"/>
  <c r="C55"/>
  <c r="C58" i="72"/>
  <c r="D57"/>
  <c r="C57"/>
  <c r="D56"/>
  <c r="C56"/>
  <c r="D55"/>
  <c r="C55"/>
  <c r="C64" i="73"/>
  <c r="D63"/>
  <c r="C63"/>
  <c r="D62"/>
  <c r="C62"/>
  <c r="D61"/>
  <c r="C61"/>
  <c r="C58" i="74"/>
  <c r="D57"/>
  <c r="C57"/>
  <c r="D56"/>
  <c r="C56"/>
  <c r="D55"/>
  <c r="C55"/>
  <c r="C58" i="75"/>
  <c r="D57"/>
  <c r="C57"/>
  <c r="D56"/>
  <c r="C56"/>
  <c r="D55"/>
  <c r="C55"/>
  <c r="C58" i="76"/>
  <c r="D57"/>
  <c r="C57"/>
  <c r="D56"/>
  <c r="C56"/>
  <c r="D55"/>
  <c r="C55"/>
  <c r="C58" i="77"/>
  <c r="D57"/>
  <c r="C57"/>
  <c r="D56"/>
  <c r="C56"/>
  <c r="D55"/>
  <c r="C55"/>
  <c r="C58" i="55"/>
  <c r="D57"/>
  <c r="C57"/>
  <c r="D56"/>
  <c r="C56"/>
  <c r="D55"/>
  <c r="C55"/>
  <c r="C58" i="66"/>
  <c r="D57"/>
  <c r="C57"/>
  <c r="D56"/>
  <c r="C56"/>
  <c r="D55"/>
  <c r="C55"/>
  <c r="C58" i="67"/>
  <c r="D57"/>
  <c r="C57"/>
  <c r="D56"/>
  <c r="C56"/>
  <c r="D55"/>
  <c r="C55"/>
  <c r="C64" i="69"/>
  <c r="D63"/>
  <c r="C63"/>
  <c r="D62"/>
  <c r="C62"/>
  <c r="D61"/>
  <c r="C61"/>
  <c r="C64" i="70"/>
  <c r="D63"/>
  <c r="C63"/>
  <c r="D62"/>
  <c r="C62"/>
  <c r="D61"/>
  <c r="C61"/>
  <c r="C66" i="57"/>
  <c r="D65"/>
  <c r="C65"/>
  <c r="D64"/>
  <c r="C64"/>
  <c r="D63"/>
  <c r="C63"/>
  <c r="C67" i="58"/>
  <c r="D66"/>
  <c r="C66"/>
  <c r="D65"/>
  <c r="C65"/>
  <c r="C64"/>
  <c r="C67" i="59"/>
  <c r="D66"/>
  <c r="C66"/>
  <c r="D65"/>
  <c r="C65"/>
  <c r="D64"/>
  <c r="C64"/>
  <c r="C66" i="60"/>
  <c r="D65"/>
  <c r="C65"/>
  <c r="D64"/>
  <c r="C64"/>
  <c r="D63"/>
  <c r="C63"/>
  <c r="C66" i="61"/>
  <c r="D65"/>
  <c r="C65"/>
  <c r="D64"/>
  <c r="C64"/>
  <c r="D63"/>
  <c r="C63"/>
  <c r="C66" i="62"/>
  <c r="D65"/>
  <c r="C65"/>
  <c r="D64"/>
  <c r="C64"/>
  <c r="D63"/>
  <c r="C63"/>
  <c r="C64" i="63"/>
  <c r="D63"/>
  <c r="C63"/>
  <c r="D62"/>
  <c r="C62"/>
  <c r="D61"/>
  <c r="C61"/>
  <c r="C64" i="64"/>
  <c r="D63"/>
  <c r="C63"/>
  <c r="D62"/>
  <c r="C62"/>
  <c r="D61"/>
  <c r="C61"/>
  <c r="C58" i="65"/>
  <c r="D57"/>
  <c r="C57"/>
  <c r="C56"/>
  <c r="D55"/>
  <c r="C55"/>
  <c r="C65" i="56"/>
  <c r="D64"/>
  <c r="C64"/>
  <c r="D63"/>
  <c r="C63"/>
  <c r="D62"/>
  <c r="C62"/>
  <c r="C66" i="2"/>
  <c r="D65"/>
  <c r="C65"/>
  <c r="D64"/>
  <c r="D63"/>
  <c r="C63"/>
  <c r="C63" i="52"/>
  <c r="D62"/>
  <c r="C62"/>
  <c r="D61"/>
  <c r="D60"/>
  <c r="C60"/>
  <c r="C61" i="53"/>
  <c r="D60"/>
  <c r="C60"/>
  <c r="D58"/>
  <c r="C58"/>
  <c r="C66" i="54"/>
  <c r="D65"/>
  <c r="C65"/>
  <c r="D64"/>
  <c r="D63"/>
  <c r="C63"/>
  <c r="C66" i="4"/>
  <c r="D65"/>
  <c r="C65"/>
  <c r="D64"/>
  <c r="D63"/>
  <c r="C63"/>
  <c r="C66" i="5"/>
  <c r="D65"/>
  <c r="C65"/>
  <c r="D64"/>
  <c r="D63"/>
  <c r="C63"/>
  <c r="C66" i="6"/>
  <c r="D65"/>
  <c r="C65"/>
  <c r="D64"/>
  <c r="D63"/>
  <c r="C63"/>
  <c r="C67" i="7"/>
  <c r="D66"/>
  <c r="C66"/>
  <c r="D65"/>
  <c r="D64"/>
  <c r="C64"/>
  <c r="C63" i="8"/>
  <c r="D62"/>
  <c r="C62"/>
  <c r="D61"/>
  <c r="D60"/>
  <c r="C60"/>
  <c r="C67" i="51"/>
  <c r="D66"/>
  <c r="C66"/>
  <c r="D65"/>
  <c r="D64"/>
  <c r="C64"/>
  <c r="C67" i="9"/>
  <c r="D66"/>
  <c r="C66"/>
  <c r="D65"/>
  <c r="D64"/>
  <c r="C64"/>
  <c r="C67" i="10"/>
  <c r="D66"/>
  <c r="C66"/>
  <c r="D65"/>
  <c r="D64"/>
  <c r="C64"/>
  <c r="C66" i="11"/>
  <c r="D65"/>
  <c r="C65"/>
  <c r="D64"/>
  <c r="D63"/>
  <c r="C63"/>
  <c r="C67" i="12"/>
  <c r="D66"/>
  <c r="C66"/>
  <c r="D65"/>
  <c r="D64"/>
  <c r="C64"/>
  <c r="C67" i="13"/>
  <c r="D66"/>
  <c r="C66"/>
  <c r="D65"/>
  <c r="D64"/>
  <c r="C64"/>
  <c r="C67" i="14"/>
  <c r="D66"/>
  <c r="C66"/>
  <c r="D65"/>
  <c r="D64"/>
  <c r="C64"/>
  <c r="C67" i="15"/>
  <c r="D66"/>
  <c r="C66"/>
  <c r="D65"/>
  <c r="D64"/>
  <c r="C64"/>
  <c r="C67" i="16"/>
  <c r="D66"/>
  <c r="C66"/>
  <c r="D65"/>
  <c r="D64"/>
  <c r="C64"/>
  <c r="C67" i="17"/>
  <c r="D66"/>
  <c r="C66"/>
  <c r="D65"/>
  <c r="D64"/>
  <c r="C64"/>
  <c r="C67" i="18"/>
  <c r="D66"/>
  <c r="C66"/>
  <c r="D65"/>
  <c r="D64"/>
  <c r="C64"/>
  <c r="C70" i="19"/>
  <c r="D69"/>
  <c r="C69"/>
  <c r="D68"/>
  <c r="C68"/>
  <c r="D67"/>
  <c r="C67" i="20"/>
  <c r="D66"/>
  <c r="C66"/>
  <c r="D65"/>
  <c r="D64"/>
  <c r="C64"/>
  <c r="C67" i="21"/>
  <c r="D66"/>
  <c r="C66"/>
  <c r="D65"/>
  <c r="D64"/>
  <c r="C64"/>
  <c r="C67" i="22"/>
  <c r="D66"/>
  <c r="C66"/>
  <c r="D65"/>
  <c r="D64"/>
  <c r="C64"/>
  <c r="C64" i="23"/>
  <c r="D63"/>
  <c r="C63"/>
  <c r="D62"/>
  <c r="D61"/>
  <c r="C61"/>
  <c r="C67" i="24"/>
  <c r="D66"/>
  <c r="C66"/>
  <c r="D65"/>
  <c r="D64"/>
  <c r="C64"/>
  <c r="C71" i="25"/>
  <c r="D70"/>
  <c r="D69"/>
  <c r="C69"/>
  <c r="C64" i="26"/>
  <c r="D63"/>
  <c r="C63"/>
  <c r="D62"/>
  <c r="D61"/>
  <c r="C61"/>
  <c r="C73" i="27"/>
  <c r="D72"/>
  <c r="C72"/>
  <c r="D71"/>
  <c r="C71"/>
  <c r="D70"/>
  <c r="C67" i="28"/>
  <c r="D66"/>
  <c r="C66"/>
  <c r="D65"/>
  <c r="D64"/>
  <c r="C64"/>
  <c r="C67" i="29"/>
  <c r="D66"/>
  <c r="C66"/>
  <c r="D65"/>
  <c r="D64"/>
  <c r="C64"/>
  <c r="C70" i="30"/>
  <c r="D69"/>
  <c r="C69"/>
  <c r="D68"/>
  <c r="C68"/>
  <c r="D67"/>
  <c r="C68" i="31"/>
  <c r="D67"/>
  <c r="C67"/>
  <c r="D66"/>
  <c r="D65"/>
  <c r="C65"/>
  <c r="C71" i="32"/>
  <c r="D70"/>
  <c r="C70"/>
  <c r="D69"/>
  <c r="C69"/>
  <c r="D68"/>
  <c r="C67" i="34"/>
  <c r="D66"/>
  <c r="C66"/>
  <c r="D65"/>
  <c r="C65"/>
  <c r="D64"/>
  <c r="C64"/>
  <c r="C64" i="35"/>
  <c r="D63"/>
  <c r="C63"/>
  <c r="D62"/>
  <c r="C62"/>
  <c r="D61"/>
  <c r="C61"/>
  <c r="C67" i="36"/>
  <c r="D66"/>
  <c r="C66"/>
  <c r="D65"/>
  <c r="C65"/>
  <c r="D64"/>
  <c r="C64"/>
  <c r="C64" i="37"/>
  <c r="D63"/>
  <c r="C63"/>
  <c r="D62"/>
  <c r="C62"/>
  <c r="D61"/>
  <c r="C61"/>
  <c r="C64" i="38"/>
  <c r="D63"/>
  <c r="C63"/>
  <c r="D62"/>
  <c r="C62"/>
  <c r="D61"/>
  <c r="C61"/>
  <c r="C67" i="39"/>
  <c r="D66"/>
  <c r="C66"/>
  <c r="D65"/>
  <c r="C65"/>
  <c r="D64"/>
  <c r="C64"/>
  <c r="C64" i="40"/>
  <c r="D63"/>
  <c r="C63"/>
  <c r="D62"/>
  <c r="C62"/>
  <c r="D61"/>
  <c r="C61"/>
  <c r="C68" i="41"/>
  <c r="D67"/>
  <c r="C67"/>
  <c r="D66"/>
  <c r="C66"/>
  <c r="D65"/>
  <c r="C65"/>
  <c r="C64" i="42"/>
  <c r="D63"/>
  <c r="C63"/>
  <c r="D62"/>
  <c r="C62"/>
  <c r="D61"/>
  <c r="C61"/>
  <c r="C67" i="43"/>
  <c r="D66"/>
  <c r="C66"/>
  <c r="D65"/>
  <c r="C65"/>
  <c r="D64"/>
  <c r="C64"/>
  <c r="C73" i="44"/>
  <c r="D72"/>
  <c r="C72"/>
  <c r="D71"/>
  <c r="C71"/>
  <c r="D70"/>
  <c r="C70"/>
  <c r="C64" i="45"/>
  <c r="D63"/>
  <c r="C63"/>
  <c r="D62"/>
  <c r="C62"/>
  <c r="D61"/>
  <c r="C61"/>
  <c r="C67" i="46"/>
  <c r="D66"/>
  <c r="C66"/>
  <c r="D65"/>
  <c r="C65"/>
  <c r="D64"/>
  <c r="C64"/>
  <c r="C64" i="47"/>
  <c r="D63"/>
  <c r="C63"/>
  <c r="D62"/>
  <c r="C62"/>
  <c r="D61"/>
  <c r="C61"/>
  <c r="C67" i="48"/>
  <c r="D66"/>
  <c r="C66"/>
  <c r="D65"/>
  <c r="C65"/>
  <c r="D64"/>
  <c r="C64"/>
  <c r="C70" i="49"/>
  <c r="D69"/>
  <c r="C69"/>
  <c r="D68"/>
  <c r="C68"/>
  <c r="D67"/>
  <c r="C67"/>
  <c r="C65" i="50"/>
  <c r="D64"/>
  <c r="C64"/>
  <c r="D63"/>
  <c r="C63"/>
  <c r="D62"/>
  <c r="C62"/>
  <c r="B51" i="68"/>
  <c r="C60"/>
  <c r="D59"/>
  <c r="C59"/>
  <c r="D58"/>
  <c r="C58"/>
  <c r="D57"/>
  <c r="C57"/>
  <c r="H74" i="79"/>
  <c r="G98" s="1"/>
  <c r="G92"/>
  <c r="E92" s="1"/>
  <c r="B92"/>
  <c r="G91"/>
  <c r="E91" s="1"/>
  <c r="B91"/>
  <c r="G90"/>
  <c r="E90" s="1"/>
  <c r="B90"/>
  <c r="G89"/>
  <c r="E89" s="1"/>
  <c r="B89"/>
  <c r="G88"/>
  <c r="E88" s="1"/>
  <c r="B88"/>
  <c r="G87"/>
  <c r="E87" s="1"/>
  <c r="B87"/>
  <c r="G86"/>
  <c r="E86" s="1"/>
  <c r="B86"/>
  <c r="G85"/>
  <c r="E85" s="1"/>
  <c r="B85"/>
  <c r="G84"/>
  <c r="E84" s="1"/>
  <c r="B84"/>
  <c r="G83"/>
  <c r="E83" s="1"/>
  <c r="B83"/>
  <c r="G82"/>
  <c r="E82" s="1"/>
  <c r="B82"/>
  <c r="G81"/>
  <c r="E81" s="1"/>
  <c r="B81"/>
  <c r="G80"/>
  <c r="E80" s="1"/>
  <c r="B80"/>
  <c r="G79"/>
  <c r="E79" s="1"/>
  <c r="B79"/>
  <c r="G78"/>
  <c r="E78" s="1"/>
  <c r="B78"/>
  <c r="G77"/>
  <c r="E77" s="1"/>
  <c r="B77"/>
  <c r="G76"/>
  <c r="G75"/>
  <c r="E75" s="1"/>
  <c r="D75"/>
  <c r="B75"/>
  <c r="H42"/>
  <c r="G64" s="1"/>
  <c r="G65"/>
  <c r="B65" s="1"/>
  <c r="G61"/>
  <c r="B61" s="1"/>
  <c r="G57"/>
  <c r="B57" s="1"/>
  <c r="G55"/>
  <c r="E55" s="1"/>
  <c r="B55"/>
  <c r="G53"/>
  <c r="B53" s="1"/>
  <c r="G52"/>
  <c r="B52" s="1"/>
  <c r="E52"/>
  <c r="G51"/>
  <c r="E51" s="1"/>
  <c r="B51"/>
  <c r="G50"/>
  <c r="E50"/>
  <c r="B50"/>
  <c r="G49"/>
  <c r="B49" s="1"/>
  <c r="G48"/>
  <c r="B48" s="1"/>
  <c r="E48"/>
  <c r="G47"/>
  <c r="E47" s="1"/>
  <c r="B47"/>
  <c r="G46"/>
  <c r="E46"/>
  <c r="B46"/>
  <c r="G45"/>
  <c r="B45" s="1"/>
  <c r="G44"/>
  <c r="G43"/>
  <c r="B43" s="1"/>
  <c r="G11" i="100"/>
  <c r="E11"/>
  <c r="G12"/>
  <c r="D12" s="1"/>
  <c r="G13"/>
  <c r="E13" s="1"/>
  <c r="E14"/>
  <c r="G14"/>
  <c r="D14"/>
  <c r="G15"/>
  <c r="E15"/>
  <c r="G16"/>
  <c r="E16" s="1"/>
  <c r="G17"/>
  <c r="E17" s="1"/>
  <c r="E18"/>
  <c r="G18"/>
  <c r="D18"/>
  <c r="G27"/>
  <c r="E27"/>
  <c r="G28"/>
  <c r="E28"/>
  <c r="G29"/>
  <c r="E29"/>
  <c r="G30"/>
  <c r="E30"/>
  <c r="G31"/>
  <c r="E31"/>
  <c r="G32"/>
  <c r="E32"/>
  <c r="G33"/>
  <c r="E33"/>
  <c r="G34"/>
  <c r="E34"/>
  <c r="G43"/>
  <c r="E43"/>
  <c r="G44"/>
  <c r="D44"/>
  <c r="G45"/>
  <c r="E45"/>
  <c r="G46"/>
  <c r="D46"/>
  <c r="G47"/>
  <c r="E47"/>
  <c r="G48"/>
  <c r="D48"/>
  <c r="G49"/>
  <c r="E49"/>
  <c r="G50"/>
  <c r="D50"/>
  <c r="D12" i="56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E30"/>
  <c r="E31"/>
  <c r="E32"/>
  <c r="E33"/>
  <c r="E34"/>
  <c r="E35"/>
  <c r="E36"/>
  <c r="E37"/>
  <c r="E38"/>
  <c r="E39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G56" i="122"/>
  <c r="D56" s="1"/>
  <c r="E56"/>
  <c r="B56"/>
  <c r="G55"/>
  <c r="D55" s="1"/>
  <c r="E55"/>
  <c r="B55"/>
  <c r="G54"/>
  <c r="D54" s="1"/>
  <c r="E54"/>
  <c r="B54"/>
  <c r="G53"/>
  <c r="D53" s="1"/>
  <c r="E53"/>
  <c r="G52"/>
  <c r="E52" s="1"/>
  <c r="D52"/>
  <c r="G51"/>
  <c r="E51" s="1"/>
  <c r="D51"/>
  <c r="G50"/>
  <c r="E50" s="1"/>
  <c r="D50"/>
  <c r="G49"/>
  <c r="E49" s="1"/>
  <c r="D49"/>
  <c r="G48"/>
  <c r="D48" s="1"/>
  <c r="G47"/>
  <c r="D47" s="1"/>
  <c r="G46"/>
  <c r="G38"/>
  <c r="B38" s="1"/>
  <c r="E38"/>
  <c r="G37"/>
  <c r="B37" s="1"/>
  <c r="G36"/>
  <c r="B36" s="1"/>
  <c r="E36"/>
  <c r="G35"/>
  <c r="E35" s="1"/>
  <c r="B35"/>
  <c r="G34"/>
  <c r="E34"/>
  <c r="B34"/>
  <c r="G33"/>
  <c r="B33" s="1"/>
  <c r="G32"/>
  <c r="B32" s="1"/>
  <c r="E32"/>
  <c r="G31"/>
  <c r="E31" s="1"/>
  <c r="B31"/>
  <c r="G30"/>
  <c r="E30"/>
  <c r="B30"/>
  <c r="G29"/>
  <c r="B29" s="1"/>
  <c r="G54" i="123"/>
  <c r="D54" s="1"/>
  <c r="D59" s="1"/>
  <c r="G53"/>
  <c r="D53" s="1"/>
  <c r="G52"/>
  <c r="D52" s="1"/>
  <c r="E52"/>
  <c r="B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37"/>
  <c r="B37" s="1"/>
  <c r="G36"/>
  <c r="B36" s="1"/>
  <c r="E36"/>
  <c r="G35"/>
  <c r="E35" s="1"/>
  <c r="B35"/>
  <c r="G34"/>
  <c r="E34"/>
  <c r="B34"/>
  <c r="G33"/>
  <c r="B33" s="1"/>
  <c r="G32"/>
  <c r="B32" s="1"/>
  <c r="E32"/>
  <c r="G31"/>
  <c r="E31" s="1"/>
  <c r="B31"/>
  <c r="G30"/>
  <c r="E30"/>
  <c r="B30"/>
  <c r="G29"/>
  <c r="B29" s="1"/>
  <c r="G28"/>
  <c r="B28" s="1"/>
  <c r="E28"/>
  <c r="G27"/>
  <c r="G56" i="120"/>
  <c r="D56" s="1"/>
  <c r="E56"/>
  <c r="B56"/>
  <c r="G55"/>
  <c r="D55" s="1"/>
  <c r="E55"/>
  <c r="G54"/>
  <c r="B54" s="1"/>
  <c r="G53"/>
  <c r="B53" s="1"/>
  <c r="G52"/>
  <c r="B52" s="1"/>
  <c r="G51"/>
  <c r="B51" s="1"/>
  <c r="G50"/>
  <c r="B50" s="1"/>
  <c r="G49"/>
  <c r="B49" s="1"/>
  <c r="G48"/>
  <c r="B48" s="1"/>
  <c r="G47"/>
  <c r="B47" s="1"/>
  <c r="G46"/>
  <c r="G38"/>
  <c r="B38" s="1"/>
  <c r="E38"/>
  <c r="G37"/>
  <c r="B37" s="1"/>
  <c r="G36"/>
  <c r="E36"/>
  <c r="B36"/>
  <c r="G35"/>
  <c r="E35" s="1"/>
  <c r="B35"/>
  <c r="G34"/>
  <c r="B34" s="1"/>
  <c r="E34"/>
  <c r="G33"/>
  <c r="B33" s="1"/>
  <c r="G32"/>
  <c r="E32"/>
  <c r="B32"/>
  <c r="G31"/>
  <c r="E31" s="1"/>
  <c r="B31"/>
  <c r="G30"/>
  <c r="B30" s="1"/>
  <c r="E30"/>
  <c r="G29"/>
  <c r="G28" s="1"/>
  <c r="G56" i="121"/>
  <c r="B56" s="1"/>
  <c r="G55"/>
  <c r="G46" s="1"/>
  <c r="G54"/>
  <c r="D54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38"/>
  <c r="B38" s="1"/>
  <c r="G37"/>
  <c r="B37" s="1"/>
  <c r="E37"/>
  <c r="G36"/>
  <c r="E36" s="1"/>
  <c r="B36"/>
  <c r="G35"/>
  <c r="E35"/>
  <c r="B35"/>
  <c r="G34"/>
  <c r="B34" s="1"/>
  <c r="G33"/>
  <c r="B33" s="1"/>
  <c r="E33"/>
  <c r="G32"/>
  <c r="E32" s="1"/>
  <c r="B32"/>
  <c r="G31"/>
  <c r="E31"/>
  <c r="B31"/>
  <c r="G30"/>
  <c r="B30" s="1"/>
  <c r="G29"/>
  <c r="B29" s="1"/>
  <c r="E29"/>
  <c r="G54" i="117"/>
  <c r="D54" s="1"/>
  <c r="D59" s="1"/>
  <c r="E54"/>
  <c r="G53"/>
  <c r="E53" s="1"/>
  <c r="D53"/>
  <c r="G52"/>
  <c r="E52"/>
  <c r="D52"/>
  <c r="G51"/>
  <c r="D51" s="1"/>
  <c r="G50"/>
  <c r="D50" s="1"/>
  <c r="E50"/>
  <c r="G49"/>
  <c r="E49" s="1"/>
  <c r="D49"/>
  <c r="G48"/>
  <c r="E48"/>
  <c r="D48"/>
  <c r="G47"/>
  <c r="G44" s="1"/>
  <c r="G46"/>
  <c r="D46" s="1"/>
  <c r="E46"/>
  <c r="B46"/>
  <c r="G45"/>
  <c r="D45" s="1"/>
  <c r="E45"/>
  <c r="B45"/>
  <c r="G37"/>
  <c r="B37" s="1"/>
  <c r="G36"/>
  <c r="B36" s="1"/>
  <c r="E36"/>
  <c r="G35"/>
  <c r="E35" s="1"/>
  <c r="B35"/>
  <c r="G34"/>
  <c r="E34"/>
  <c r="B34"/>
  <c r="G33"/>
  <c r="B33" s="1"/>
  <c r="G32"/>
  <c r="B32" s="1"/>
  <c r="E32"/>
  <c r="G31"/>
  <c r="E31" s="1"/>
  <c r="B31"/>
  <c r="G30"/>
  <c r="E30"/>
  <c r="B30"/>
  <c r="G29"/>
  <c r="B29" s="1"/>
  <c r="G28"/>
  <c r="B28" s="1"/>
  <c r="E28"/>
  <c r="G27"/>
  <c r="G54" i="118"/>
  <c r="D54" s="1"/>
  <c r="D59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44"/>
  <c r="G37"/>
  <c r="B37" s="1"/>
  <c r="G36"/>
  <c r="B36" s="1"/>
  <c r="E36"/>
  <c r="G35"/>
  <c r="E35" s="1"/>
  <c r="B35"/>
  <c r="G34"/>
  <c r="E34"/>
  <c r="B34"/>
  <c r="G33"/>
  <c r="B33" s="1"/>
  <c r="G32"/>
  <c r="B32" s="1"/>
  <c r="E32"/>
  <c r="G31"/>
  <c r="E31" s="1"/>
  <c r="B31"/>
  <c r="G30"/>
  <c r="E30"/>
  <c r="B30"/>
  <c r="G29"/>
  <c r="B29" s="1"/>
  <c r="G28"/>
  <c r="B28" s="1"/>
  <c r="E28"/>
  <c r="G56" i="94"/>
  <c r="D56" s="1"/>
  <c r="E56"/>
  <c r="G55"/>
  <c r="E55" s="1"/>
  <c r="D55"/>
  <c r="G54"/>
  <c r="E54"/>
  <c r="D54"/>
  <c r="G53"/>
  <c r="D53" s="1"/>
  <c r="G52"/>
  <c r="D52" s="1"/>
  <c r="E52"/>
  <c r="G51"/>
  <c r="E51" s="1"/>
  <c r="D51"/>
  <c r="G50"/>
  <c r="E50"/>
  <c r="D50"/>
  <c r="G49"/>
  <c r="D49" s="1"/>
  <c r="G48"/>
  <c r="D48" s="1"/>
  <c r="E48"/>
  <c r="G47"/>
  <c r="E47" s="1"/>
  <c r="D47"/>
  <c r="G38"/>
  <c r="E38" s="1"/>
  <c r="B38"/>
  <c r="G37"/>
  <c r="E37"/>
  <c r="B37"/>
  <c r="G36"/>
  <c r="B36" s="1"/>
  <c r="G35"/>
  <c r="B35" s="1"/>
  <c r="E35"/>
  <c r="G34"/>
  <c r="E34" s="1"/>
  <c r="B34"/>
  <c r="G33"/>
  <c r="E33"/>
  <c r="B33"/>
  <c r="G32"/>
  <c r="B32" s="1"/>
  <c r="G31"/>
  <c r="B31" s="1"/>
  <c r="E31"/>
  <c r="G30"/>
  <c r="E30" s="1"/>
  <c r="B30"/>
  <c r="G29"/>
  <c r="E29"/>
  <c r="B29"/>
  <c r="G28"/>
  <c r="G56" i="114"/>
  <c r="D56" s="1"/>
  <c r="E56"/>
  <c r="B56"/>
  <c r="G55"/>
  <c r="D55" s="1"/>
  <c r="E55"/>
  <c r="G54"/>
  <c r="D54" s="1"/>
  <c r="G53"/>
  <c r="E53"/>
  <c r="D53"/>
  <c r="G52"/>
  <c r="E52" s="1"/>
  <c r="D52"/>
  <c r="G51"/>
  <c r="E51" s="1"/>
  <c r="D51"/>
  <c r="G50"/>
  <c r="E50" s="1"/>
  <c r="D50"/>
  <c r="G49"/>
  <c r="E49" s="1"/>
  <c r="D49"/>
  <c r="G48"/>
  <c r="E48" s="1"/>
  <c r="D48"/>
  <c r="G47"/>
  <c r="E47" s="1"/>
  <c r="D47"/>
  <c r="G38"/>
  <c r="B38" s="1"/>
  <c r="E38"/>
  <c r="G37"/>
  <c r="E37" s="1"/>
  <c r="B37"/>
  <c r="G36"/>
  <c r="E36"/>
  <c r="B36"/>
  <c r="G35"/>
  <c r="B35" s="1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56" i="115"/>
  <c r="E56" s="1"/>
  <c r="D56"/>
  <c r="G55"/>
  <c r="E55" s="1"/>
  <c r="D55"/>
  <c r="G54"/>
  <c r="D54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38"/>
  <c r="E38" s="1"/>
  <c r="B38"/>
  <c r="G37"/>
  <c r="B37" s="1"/>
  <c r="E37"/>
  <c r="G36"/>
  <c r="B36" s="1"/>
  <c r="G35"/>
  <c r="E35"/>
  <c r="B35"/>
  <c r="G34"/>
  <c r="E34" s="1"/>
  <c r="B34"/>
  <c r="G33"/>
  <c r="B33" s="1"/>
  <c r="E33"/>
  <c r="G32"/>
  <c r="B32" s="1"/>
  <c r="G31"/>
  <c r="E31"/>
  <c r="B31"/>
  <c r="G30"/>
  <c r="E30" s="1"/>
  <c r="B30"/>
  <c r="G29"/>
  <c r="B29" s="1"/>
  <c r="E29"/>
  <c r="G28"/>
  <c r="G56" i="116"/>
  <c r="D56" s="1"/>
  <c r="E56"/>
  <c r="B56"/>
  <c r="G55"/>
  <c r="D55" s="1"/>
  <c r="E55"/>
  <c r="B55"/>
  <c r="G54"/>
  <c r="D54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46"/>
  <c r="G38"/>
  <c r="E38" s="1"/>
  <c r="B38"/>
  <c r="G37"/>
  <c r="B37" s="1"/>
  <c r="E37"/>
  <c r="G36"/>
  <c r="B36" s="1"/>
  <c r="G35"/>
  <c r="E35"/>
  <c r="B35"/>
  <c r="G34"/>
  <c r="E34" s="1"/>
  <c r="B34"/>
  <c r="G33"/>
  <c r="B33" s="1"/>
  <c r="E33"/>
  <c r="G32"/>
  <c r="B32" s="1"/>
  <c r="G31"/>
  <c r="E31"/>
  <c r="B31"/>
  <c r="G30"/>
  <c r="E30" s="1"/>
  <c r="B30"/>
  <c r="G29"/>
  <c r="B29" s="1"/>
  <c r="E29"/>
  <c r="G28"/>
  <c r="G56" i="104"/>
  <c r="D56" s="1"/>
  <c r="E56"/>
  <c r="B56"/>
  <c r="G55"/>
  <c r="D55" s="1"/>
  <c r="E55"/>
  <c r="G54"/>
  <c r="D54" s="1"/>
  <c r="G53"/>
  <c r="E53"/>
  <c r="D53"/>
  <c r="G52"/>
  <c r="E52" s="1"/>
  <c r="D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38"/>
  <c r="B38" s="1"/>
  <c r="G37"/>
  <c r="B37" s="1"/>
  <c r="E37"/>
  <c r="G36"/>
  <c r="E36" s="1"/>
  <c r="B36"/>
  <c r="G35"/>
  <c r="E35"/>
  <c r="B35"/>
  <c r="G34"/>
  <c r="B34" s="1"/>
  <c r="G33"/>
  <c r="B33" s="1"/>
  <c r="E33"/>
  <c r="G32"/>
  <c r="E32" s="1"/>
  <c r="B32"/>
  <c r="G31"/>
  <c r="E31"/>
  <c r="B31"/>
  <c r="G30"/>
  <c r="B30" s="1"/>
  <c r="G29"/>
  <c r="B29" s="1"/>
  <c r="E29"/>
  <c r="G28"/>
  <c r="G54" i="105"/>
  <c r="D54" s="1"/>
  <c r="D59" s="1"/>
  <c r="E54"/>
  <c r="G53"/>
  <c r="E53" s="1"/>
  <c r="D53"/>
  <c r="G52"/>
  <c r="E52"/>
  <c r="D52"/>
  <c r="G51"/>
  <c r="D51" s="1"/>
  <c r="G50"/>
  <c r="D50" s="1"/>
  <c r="E50"/>
  <c r="G49"/>
  <c r="E49" s="1"/>
  <c r="D49"/>
  <c r="G48"/>
  <c r="E48"/>
  <c r="D48"/>
  <c r="G47"/>
  <c r="D47" s="1"/>
  <c r="G46"/>
  <c r="D46" s="1"/>
  <c r="E46"/>
  <c r="G45"/>
  <c r="G44" s="1"/>
  <c r="D45"/>
  <c r="G37"/>
  <c r="B37" s="1"/>
  <c r="G36"/>
  <c r="E36"/>
  <c r="B36"/>
  <c r="G35"/>
  <c r="E35" s="1"/>
  <c r="B35"/>
  <c r="G34"/>
  <c r="B34" s="1"/>
  <c r="E34"/>
  <c r="G33"/>
  <c r="B33" s="1"/>
  <c r="G32"/>
  <c r="E32"/>
  <c r="B32"/>
  <c r="G31"/>
  <c r="E31" s="1"/>
  <c r="B31"/>
  <c r="G30"/>
  <c r="B30" s="1"/>
  <c r="E30"/>
  <c r="G29"/>
  <c r="B29" s="1"/>
  <c r="G28"/>
  <c r="E28"/>
  <c r="B28"/>
  <c r="G27"/>
  <c r="G56" i="106"/>
  <c r="D56" s="1"/>
  <c r="E56"/>
  <c r="B56"/>
  <c r="G55"/>
  <c r="D55" s="1"/>
  <c r="E55"/>
  <c r="B55"/>
  <c r="G54"/>
  <c r="D54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B50"/>
  <c r="G49"/>
  <c r="D49" s="1"/>
  <c r="E49"/>
  <c r="B49"/>
  <c r="G48"/>
  <c r="D48" s="1"/>
  <c r="E48"/>
  <c r="B48"/>
  <c r="G47"/>
  <c r="D47" s="1"/>
  <c r="E47"/>
  <c r="B47"/>
  <c r="G46"/>
  <c r="G38"/>
  <c r="B38" s="1"/>
  <c r="G37"/>
  <c r="B37" s="1"/>
  <c r="E37"/>
  <c r="G36"/>
  <c r="E36" s="1"/>
  <c r="B36"/>
  <c r="G35"/>
  <c r="E35"/>
  <c r="B35"/>
  <c r="G34"/>
  <c r="B34" s="1"/>
  <c r="G33"/>
  <c r="B33" s="1"/>
  <c r="E33"/>
  <c r="G32"/>
  <c r="E32" s="1"/>
  <c r="B32"/>
  <c r="G31"/>
  <c r="E31"/>
  <c r="B31"/>
  <c r="G30"/>
  <c r="B30" s="1"/>
  <c r="G29"/>
  <c r="B29" s="1"/>
  <c r="E29"/>
  <c r="G28"/>
  <c r="G54" i="107"/>
  <c r="D54" s="1"/>
  <c r="D59" s="1"/>
  <c r="E54"/>
  <c r="G53"/>
  <c r="D53" s="1"/>
  <c r="G52"/>
  <c r="E52"/>
  <c r="D52"/>
  <c r="G51"/>
  <c r="E51" s="1"/>
  <c r="D51"/>
  <c r="G50"/>
  <c r="D50" s="1"/>
  <c r="E50"/>
  <c r="G49"/>
  <c r="D49" s="1"/>
  <c r="G48"/>
  <c r="E48"/>
  <c r="D48"/>
  <c r="G47"/>
  <c r="E47" s="1"/>
  <c r="D47"/>
  <c r="G46"/>
  <c r="D46" s="1"/>
  <c r="E46"/>
  <c r="G45"/>
  <c r="D45" s="1"/>
  <c r="G37"/>
  <c r="B37" s="1"/>
  <c r="G36"/>
  <c r="E36"/>
  <c r="B36"/>
  <c r="G35"/>
  <c r="E35" s="1"/>
  <c r="B35"/>
  <c r="G34"/>
  <c r="B34" s="1"/>
  <c r="E34"/>
  <c r="G33"/>
  <c r="B33" s="1"/>
  <c r="G32"/>
  <c r="E32"/>
  <c r="B32"/>
  <c r="G31"/>
  <c r="E31" s="1"/>
  <c r="B31"/>
  <c r="G30"/>
  <c r="B30" s="1"/>
  <c r="E30"/>
  <c r="G29"/>
  <c r="B29" s="1"/>
  <c r="G28"/>
  <c r="E28"/>
  <c r="B28"/>
  <c r="G27"/>
  <c r="G56" i="108"/>
  <c r="D56" s="1"/>
  <c r="E56"/>
  <c r="G55"/>
  <c r="E55" s="1"/>
  <c r="D55"/>
  <c r="G54"/>
  <c r="E54"/>
  <c r="D54"/>
  <c r="G53"/>
  <c r="D53" s="1"/>
  <c r="G52"/>
  <c r="D52" s="1"/>
  <c r="E52"/>
  <c r="G51"/>
  <c r="E51" s="1"/>
  <c r="D51"/>
  <c r="G50"/>
  <c r="D50" s="1"/>
  <c r="E50"/>
  <c r="G49"/>
  <c r="D49" s="1"/>
  <c r="G48"/>
  <c r="D48" s="1"/>
  <c r="E48"/>
  <c r="G47"/>
  <c r="G46" s="1"/>
  <c r="D47"/>
  <c r="G38"/>
  <c r="B38" s="1"/>
  <c r="G37"/>
  <c r="E37"/>
  <c r="B37"/>
  <c r="G36"/>
  <c r="E36" s="1"/>
  <c r="B36"/>
  <c r="G35"/>
  <c r="B35" s="1"/>
  <c r="E35"/>
  <c r="G34"/>
  <c r="B34" s="1"/>
  <c r="G33"/>
  <c r="E33"/>
  <c r="B33"/>
  <c r="G32"/>
  <c r="E32" s="1"/>
  <c r="B32"/>
  <c r="G31"/>
  <c r="B31" s="1"/>
  <c r="E31"/>
  <c r="G30"/>
  <c r="B30" s="1"/>
  <c r="G29"/>
  <c r="E29"/>
  <c r="B29"/>
  <c r="G28"/>
  <c r="G56" i="109"/>
  <c r="D56" s="1"/>
  <c r="E56"/>
  <c r="B56"/>
  <c r="G55"/>
  <c r="D55" s="1"/>
  <c r="E55"/>
  <c r="B55"/>
  <c r="G54"/>
  <c r="D54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G49"/>
  <c r="E49" s="1"/>
  <c r="D49"/>
  <c r="G48"/>
  <c r="E48"/>
  <c r="D48"/>
  <c r="G47"/>
  <c r="G38"/>
  <c r="E38" s="1"/>
  <c r="G37"/>
  <c r="B37" s="1"/>
  <c r="E37"/>
  <c r="G36"/>
  <c r="E36" s="1"/>
  <c r="G35"/>
  <c r="E35"/>
  <c r="B35"/>
  <c r="G34"/>
  <c r="E34" s="1"/>
  <c r="B34"/>
  <c r="G33"/>
  <c r="B33" s="1"/>
  <c r="E33"/>
  <c r="G32"/>
  <c r="E32" s="1"/>
  <c r="B32"/>
  <c r="G31"/>
  <c r="E31"/>
  <c r="B31"/>
  <c r="G30"/>
  <c r="E30" s="1"/>
  <c r="G29"/>
  <c r="B29" s="1"/>
  <c r="E29"/>
  <c r="G28"/>
  <c r="G56" i="110"/>
  <c r="D56" s="1"/>
  <c r="E56"/>
  <c r="G55"/>
  <c r="E55" s="1"/>
  <c r="D55"/>
  <c r="G54"/>
  <c r="E54"/>
  <c r="D54"/>
  <c r="G53"/>
  <c r="E53" s="1"/>
  <c r="G52"/>
  <c r="D52" s="1"/>
  <c r="E52"/>
  <c r="G51"/>
  <c r="E51" s="1"/>
  <c r="G50"/>
  <c r="E50"/>
  <c r="D50"/>
  <c r="G49"/>
  <c r="D49"/>
  <c r="G48"/>
  <c r="D48" s="1"/>
  <c r="E48"/>
  <c r="B48"/>
  <c r="G47"/>
  <c r="D47" s="1"/>
  <c r="E47"/>
  <c r="B47"/>
  <c r="G38"/>
  <c r="E38" s="1"/>
  <c r="B38"/>
  <c r="G37"/>
  <c r="B37" s="1"/>
  <c r="E37"/>
  <c r="G36"/>
  <c r="E36" s="1"/>
  <c r="B36"/>
  <c r="G35"/>
  <c r="E35"/>
  <c r="B35"/>
  <c r="G34"/>
  <c r="E34" s="1"/>
  <c r="G33"/>
  <c r="B33" s="1"/>
  <c r="E33"/>
  <c r="G32"/>
  <c r="E32" s="1"/>
  <c r="G31"/>
  <c r="E31"/>
  <c r="B31"/>
  <c r="G30"/>
  <c r="E30" s="1"/>
  <c r="B30"/>
  <c r="G29"/>
  <c r="B29" s="1"/>
  <c r="E29"/>
  <c r="H74" i="111"/>
  <c r="G75"/>
  <c r="H42"/>
  <c r="G43"/>
  <c r="G50" i="112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G32"/>
  <c r="E32"/>
  <c r="B32"/>
  <c r="G31"/>
  <c r="E31" s="1"/>
  <c r="B31"/>
  <c r="G30"/>
  <c r="B30" s="1"/>
  <c r="E30"/>
  <c r="G29"/>
  <c r="E29" s="1"/>
  <c r="B29"/>
  <c r="G28"/>
  <c r="E28"/>
  <c r="B28"/>
  <c r="G27"/>
  <c r="E27" s="1"/>
  <c r="G50" i="113"/>
  <c r="D50" s="1"/>
  <c r="E50"/>
  <c r="B50"/>
  <c r="G49"/>
  <c r="D49" s="1"/>
  <c r="E49"/>
  <c r="B49"/>
  <c r="G48"/>
  <c r="D48" s="1"/>
  <c r="E48"/>
  <c r="B48"/>
  <c r="G47"/>
  <c r="D47" s="1"/>
  <c r="E47"/>
  <c r="G46"/>
  <c r="E46" s="1"/>
  <c r="D46"/>
  <c r="G45"/>
  <c r="E45"/>
  <c r="D45"/>
  <c r="G44"/>
  <c r="E44" s="1"/>
  <c r="G43"/>
  <c r="D43" s="1"/>
  <c r="E43"/>
  <c r="G34"/>
  <c r="E34" s="1"/>
  <c r="G33"/>
  <c r="E33"/>
  <c r="B33"/>
  <c r="G32"/>
  <c r="E32" s="1"/>
  <c r="B32"/>
  <c r="G31"/>
  <c r="E31"/>
  <c r="B31"/>
  <c r="G30"/>
  <c r="E30" s="1"/>
  <c r="B30"/>
  <c r="G29"/>
  <c r="B29" s="1"/>
  <c r="E29"/>
  <c r="G28"/>
  <c r="B28" s="1"/>
  <c r="G27"/>
  <c r="E27"/>
  <c r="B27"/>
  <c r="G50" i="95"/>
  <c r="E50" s="1"/>
  <c r="G49"/>
  <c r="E49" s="1"/>
  <c r="D49"/>
  <c r="G48"/>
  <c r="E48" s="1"/>
  <c r="D48"/>
  <c r="G47"/>
  <c r="E47" s="1"/>
  <c r="D47"/>
  <c r="G46"/>
  <c r="E46" s="1"/>
  <c r="D46"/>
  <c r="G45"/>
  <c r="E45" s="1"/>
  <c r="D45"/>
  <c r="G44"/>
  <c r="E44" s="1"/>
  <c r="D44"/>
  <c r="G43"/>
  <c r="E43" s="1"/>
  <c r="D43"/>
  <c r="G34"/>
  <c r="E34" s="1"/>
  <c r="B34"/>
  <c r="G33"/>
  <c r="B33" s="1"/>
  <c r="E33"/>
  <c r="G32"/>
  <c r="B32" s="1"/>
  <c r="G31"/>
  <c r="B31" s="1"/>
  <c r="E31"/>
  <c r="G30"/>
  <c r="E30" s="1"/>
  <c r="B30"/>
  <c r="G29"/>
  <c r="E29"/>
  <c r="B29"/>
  <c r="G28"/>
  <c r="B28" s="1"/>
  <c r="G27"/>
  <c r="B27" s="1"/>
  <c r="E27"/>
  <c r="G50" i="96"/>
  <c r="E50" s="1"/>
  <c r="D50"/>
  <c r="G49"/>
  <c r="E49" s="1"/>
  <c r="D49"/>
  <c r="G48"/>
  <c r="E48" s="1"/>
  <c r="D48"/>
  <c r="G47"/>
  <c r="E47" s="1"/>
  <c r="D47"/>
  <c r="G46"/>
  <c r="E46" s="1"/>
  <c r="D46"/>
  <c r="G45"/>
  <c r="E45" s="1"/>
  <c r="D45"/>
  <c r="G44"/>
  <c r="E44" s="1"/>
  <c r="D44"/>
  <c r="G43"/>
  <c r="E43" s="1"/>
  <c r="D43"/>
  <c r="G34"/>
  <c r="E34" s="1"/>
  <c r="B34"/>
  <c r="G33"/>
  <c r="B33" s="1"/>
  <c r="E33"/>
  <c r="G32"/>
  <c r="B32" s="1"/>
  <c r="G31"/>
  <c r="B31" s="1"/>
  <c r="E31"/>
  <c r="G30"/>
  <c r="E30" s="1"/>
  <c r="B30"/>
  <c r="G29"/>
  <c r="B29" s="1"/>
  <c r="E29"/>
  <c r="G28"/>
  <c r="B28" s="1"/>
  <c r="G27"/>
  <c r="B27" s="1"/>
  <c r="E27"/>
  <c r="G50" i="97"/>
  <c r="E50" s="1"/>
  <c r="D50"/>
  <c r="G49"/>
  <c r="E49"/>
  <c r="D49"/>
  <c r="G48"/>
  <c r="D48" s="1"/>
  <c r="G47"/>
  <c r="D47" s="1"/>
  <c r="E47"/>
  <c r="G46"/>
  <c r="E46" s="1"/>
  <c r="D46"/>
  <c r="G45"/>
  <c r="D45" s="1"/>
  <c r="E45"/>
  <c r="G44"/>
  <c r="D44" s="1"/>
  <c r="G43"/>
  <c r="D43" s="1"/>
  <c r="E43"/>
  <c r="G34"/>
  <c r="E34" s="1"/>
  <c r="B34"/>
  <c r="G33"/>
  <c r="E33"/>
  <c r="B33"/>
  <c r="G32"/>
  <c r="B32" s="1"/>
  <c r="G31"/>
  <c r="B31" s="1"/>
  <c r="E31"/>
  <c r="G30"/>
  <c r="E30" s="1"/>
  <c r="B30"/>
  <c r="G29"/>
  <c r="B29" s="1"/>
  <c r="E29"/>
  <c r="G28"/>
  <c r="B28" s="1"/>
  <c r="G27"/>
  <c r="B27" s="1"/>
  <c r="E27"/>
  <c r="G50" i="98"/>
  <c r="E50" s="1"/>
  <c r="D50"/>
  <c r="G49"/>
  <c r="E49" s="1"/>
  <c r="D49"/>
  <c r="G48"/>
  <c r="E48" s="1"/>
  <c r="G47"/>
  <c r="E47" s="1"/>
  <c r="G46"/>
  <c r="E46" s="1"/>
  <c r="G45"/>
  <c r="E45" s="1"/>
  <c r="G44"/>
  <c r="E44" s="1"/>
  <c r="G43"/>
  <c r="E43" s="1"/>
  <c r="G34"/>
  <c r="E34" s="1"/>
  <c r="G33"/>
  <c r="B33" s="1"/>
  <c r="E33"/>
  <c r="G32"/>
  <c r="E32" s="1"/>
  <c r="B32"/>
  <c r="G31"/>
  <c r="B31" s="1"/>
  <c r="E31"/>
  <c r="G30"/>
  <c r="E30" s="1"/>
  <c r="G29"/>
  <c r="E29"/>
  <c r="B29"/>
  <c r="G28"/>
  <c r="E28" s="1"/>
  <c r="B28"/>
  <c r="G27"/>
  <c r="B27" s="1"/>
  <c r="E27"/>
  <c r="G50" i="99"/>
  <c r="E50" s="1"/>
  <c r="G49"/>
  <c r="E49" s="1"/>
  <c r="G48"/>
  <c r="E48" s="1"/>
  <c r="G47"/>
  <c r="E47" s="1"/>
  <c r="G46"/>
  <c r="E46" s="1"/>
  <c r="G45"/>
  <c r="E45" s="1"/>
  <c r="G44"/>
  <c r="E44" s="1"/>
  <c r="G43"/>
  <c r="E43" s="1"/>
  <c r="G34"/>
  <c r="E34" s="1"/>
  <c r="G33"/>
  <c r="B33" s="1"/>
  <c r="E33"/>
  <c r="G32"/>
  <c r="E32" s="1"/>
  <c r="B32"/>
  <c r="G31"/>
  <c r="E31"/>
  <c r="B31"/>
  <c r="G30"/>
  <c r="E30" s="1"/>
  <c r="G29"/>
  <c r="B29" s="1"/>
  <c r="E29"/>
  <c r="G28"/>
  <c r="E28" s="1"/>
  <c r="B28"/>
  <c r="G27"/>
  <c r="E27"/>
  <c r="B27"/>
  <c r="B34" i="100"/>
  <c r="B33"/>
  <c r="B32"/>
  <c r="B31"/>
  <c r="B30"/>
  <c r="B29"/>
  <c r="B28"/>
  <c r="B27"/>
  <c r="H74" i="101"/>
  <c r="G75" s="1"/>
  <c r="H42"/>
  <c r="G43" s="1"/>
  <c r="H74" i="102"/>
  <c r="G75" s="1"/>
  <c r="G66"/>
  <c r="E66" s="1"/>
  <c r="B66"/>
  <c r="G64"/>
  <c r="E64" s="1"/>
  <c r="G62"/>
  <c r="E62" s="1"/>
  <c r="B62"/>
  <c r="G60"/>
  <c r="E60" s="1"/>
  <c r="G58"/>
  <c r="E58" s="1"/>
  <c r="B58"/>
  <c r="G56"/>
  <c r="E56" s="1"/>
  <c r="G54"/>
  <c r="E54" s="1"/>
  <c r="B54"/>
  <c r="G52"/>
  <c r="E52" s="1"/>
  <c r="G50"/>
  <c r="E50" s="1"/>
  <c r="B50"/>
  <c r="G48"/>
  <c r="E48" s="1"/>
  <c r="G46"/>
  <c r="E46" s="1"/>
  <c r="B46"/>
  <c r="G44"/>
  <c r="H42"/>
  <c r="G65" s="1"/>
  <c r="G43"/>
  <c r="H74" i="103"/>
  <c r="G75"/>
  <c r="H42"/>
  <c r="G43"/>
  <c r="H74" i="80"/>
  <c r="G75"/>
  <c r="H42"/>
  <c r="G43"/>
  <c r="H74" i="81"/>
  <c r="G75"/>
  <c r="H42"/>
  <c r="G43"/>
  <c r="H74" i="82"/>
  <c r="G75"/>
  <c r="H42"/>
  <c r="G43"/>
  <c r="H74" i="83"/>
  <c r="G75"/>
  <c r="H42"/>
  <c r="G43"/>
  <c r="H77" i="84"/>
  <c r="G78"/>
  <c r="E78" s="1"/>
  <c r="D76"/>
  <c r="B76"/>
  <c r="D73"/>
  <c r="B73"/>
  <c r="H44"/>
  <c r="G45" s="1"/>
  <c r="E45" s="1"/>
  <c r="B43"/>
  <c r="B40"/>
  <c r="H77" i="85"/>
  <c r="G78"/>
  <c r="B73"/>
  <c r="H44"/>
  <c r="G45" s="1"/>
  <c r="B40"/>
  <c r="G50" i="86"/>
  <c r="E50"/>
  <c r="D50"/>
  <c r="B50"/>
  <c r="G49"/>
  <c r="E49"/>
  <c r="D49"/>
  <c r="B49"/>
  <c r="G48"/>
  <c r="E48"/>
  <c r="D48"/>
  <c r="B48"/>
  <c r="G47"/>
  <c r="E47"/>
  <c r="D47"/>
  <c r="B47"/>
  <c r="G46"/>
  <c r="E46"/>
  <c r="D46"/>
  <c r="B46"/>
  <c r="G45"/>
  <c r="E45"/>
  <c r="D45"/>
  <c r="B45"/>
  <c r="G44"/>
  <c r="E44"/>
  <c r="D44"/>
  <c r="B44"/>
  <c r="G43"/>
  <c r="E43"/>
  <c r="D43"/>
  <c r="B43"/>
  <c r="G34"/>
  <c r="E34"/>
  <c r="B34"/>
  <c r="G33"/>
  <c r="E33" s="1"/>
  <c r="B33"/>
  <c r="G32"/>
  <c r="B32" s="1"/>
  <c r="E32"/>
  <c r="G31"/>
  <c r="B31" s="1"/>
  <c r="G30"/>
  <c r="E30"/>
  <c r="B30"/>
  <c r="G29"/>
  <c r="E29" s="1"/>
  <c r="B29"/>
  <c r="G28"/>
  <c r="B28" s="1"/>
  <c r="E28"/>
  <c r="G27"/>
  <c r="B27" s="1"/>
  <c r="G50" i="87"/>
  <c r="E50"/>
  <c r="D50"/>
  <c r="G49"/>
  <c r="E49" s="1"/>
  <c r="D49"/>
  <c r="G48"/>
  <c r="D48" s="1"/>
  <c r="E48"/>
  <c r="G47"/>
  <c r="D47" s="1"/>
  <c r="G46"/>
  <c r="E46"/>
  <c r="D46"/>
  <c r="G45"/>
  <c r="E45" s="1"/>
  <c r="D45"/>
  <c r="G44"/>
  <c r="D44" s="1"/>
  <c r="E44"/>
  <c r="G43"/>
  <c r="D43" s="1"/>
  <c r="G34"/>
  <c r="E34"/>
  <c r="B34"/>
  <c r="G33"/>
  <c r="E33" s="1"/>
  <c r="B33"/>
  <c r="G32"/>
  <c r="B32" s="1"/>
  <c r="E32"/>
  <c r="G31"/>
  <c r="B31" s="1"/>
  <c r="G30"/>
  <c r="E30"/>
  <c r="B30"/>
  <c r="G29"/>
  <c r="E29" s="1"/>
  <c r="B29"/>
  <c r="G28"/>
  <c r="B28" s="1"/>
  <c r="E28"/>
  <c r="G27"/>
  <c r="B27" s="1"/>
  <c r="G50" i="88"/>
  <c r="D50" s="1"/>
  <c r="E50"/>
  <c r="B50"/>
  <c r="G49"/>
  <c r="D49" s="1"/>
  <c r="E49"/>
  <c r="G48"/>
  <c r="E48" s="1"/>
  <c r="D48"/>
  <c r="G47"/>
  <c r="E47"/>
  <c r="D47"/>
  <c r="B47"/>
  <c r="G46"/>
  <c r="E46"/>
  <c r="D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B33" s="1"/>
  <c r="G32"/>
  <c r="E32"/>
  <c r="B32"/>
  <c r="G31"/>
  <c r="E31" s="1"/>
  <c r="B31"/>
  <c r="G30"/>
  <c r="B30" s="1"/>
  <c r="E30"/>
  <c r="G29"/>
  <c r="B29" s="1"/>
  <c r="G28"/>
  <c r="E28"/>
  <c r="B28"/>
  <c r="G27"/>
  <c r="E27" s="1"/>
  <c r="B27"/>
  <c r="G50" i="89"/>
  <c r="D50" s="1"/>
  <c r="E50"/>
  <c r="B50"/>
  <c r="G49"/>
  <c r="D49" s="1"/>
  <c r="E49"/>
  <c r="B49"/>
  <c r="G48"/>
  <c r="D48" s="1"/>
  <c r="E48"/>
  <c r="B48"/>
  <c r="G47"/>
  <c r="D47" s="1"/>
  <c r="E47"/>
  <c r="G46"/>
  <c r="B46" s="1"/>
  <c r="D46"/>
  <c r="G45"/>
  <c r="B45" s="1"/>
  <c r="D45"/>
  <c r="G44"/>
  <c r="B44" s="1"/>
  <c r="D44"/>
  <c r="G43"/>
  <c r="B43" s="1"/>
  <c r="D43"/>
  <c r="G34"/>
  <c r="B34" s="1"/>
  <c r="G33"/>
  <c r="E33"/>
  <c r="B33"/>
  <c r="G32"/>
  <c r="E32" s="1"/>
  <c r="B32"/>
  <c r="G31"/>
  <c r="B31" s="1"/>
  <c r="E31"/>
  <c r="G30"/>
  <c r="B30" s="1"/>
  <c r="G29"/>
  <c r="E29"/>
  <c r="B29"/>
  <c r="G28"/>
  <c r="E28" s="1"/>
  <c r="B28"/>
  <c r="G27"/>
  <c r="B27" s="1"/>
  <c r="E27"/>
  <c r="G50" i="90"/>
  <c r="D50" s="1"/>
  <c r="G49"/>
  <c r="E49"/>
  <c r="D49"/>
  <c r="G48"/>
  <c r="E48" s="1"/>
  <c r="D48"/>
  <c r="G47"/>
  <c r="D47" s="1"/>
  <c r="E47"/>
  <c r="G46"/>
  <c r="D46" s="1"/>
  <c r="G45"/>
  <c r="E45"/>
  <c r="D45"/>
  <c r="G44"/>
  <c r="E44" s="1"/>
  <c r="D44"/>
  <c r="G43"/>
  <c r="E43" s="1"/>
  <c r="D43"/>
  <c r="G34"/>
  <c r="E34" s="1"/>
  <c r="B34"/>
  <c r="G33"/>
  <c r="E33"/>
  <c r="B33"/>
  <c r="G32"/>
  <c r="B32" s="1"/>
  <c r="G31"/>
  <c r="B31" s="1"/>
  <c r="E31"/>
  <c r="G30"/>
  <c r="E30" s="1"/>
  <c r="B30"/>
  <c r="G29"/>
  <c r="E29"/>
  <c r="B29"/>
  <c r="G28"/>
  <c r="B28" s="1"/>
  <c r="G27"/>
  <c r="B27" s="1"/>
  <c r="E27"/>
  <c r="G50" i="91"/>
  <c r="E50" s="1"/>
  <c r="G49"/>
  <c r="D49" s="1"/>
  <c r="E49"/>
  <c r="G48"/>
  <c r="E48" s="1"/>
  <c r="D48"/>
  <c r="G47"/>
  <c r="E47"/>
  <c r="D47"/>
  <c r="G46"/>
  <c r="E46" s="1"/>
  <c r="G45"/>
  <c r="D45" s="1"/>
  <c r="E45"/>
  <c r="G44"/>
  <c r="E44" s="1"/>
  <c r="D44"/>
  <c r="G43"/>
  <c r="E43"/>
  <c r="D43"/>
  <c r="G34"/>
  <c r="E34" s="1"/>
  <c r="G33"/>
  <c r="E33"/>
  <c r="B33"/>
  <c r="G32"/>
  <c r="E32" s="1"/>
  <c r="B32"/>
  <c r="G31"/>
  <c r="B31" s="1"/>
  <c r="E31"/>
  <c r="G30"/>
  <c r="E30" s="1"/>
  <c r="G29"/>
  <c r="E29"/>
  <c r="B29"/>
  <c r="G28"/>
  <c r="E28" s="1"/>
  <c r="B28"/>
  <c r="G27"/>
  <c r="B27" s="1"/>
  <c r="E27"/>
  <c r="G50" i="92"/>
  <c r="E50" s="1"/>
  <c r="G49"/>
  <c r="E49" s="1"/>
  <c r="G48"/>
  <c r="E48" s="1"/>
  <c r="G47"/>
  <c r="E47" s="1"/>
  <c r="G46"/>
  <c r="E46" s="1"/>
  <c r="G45"/>
  <c r="E45" s="1"/>
  <c r="G44"/>
  <c r="E44" s="1"/>
  <c r="G43"/>
  <c r="E43" s="1"/>
  <c r="G34"/>
  <c r="E34" s="1"/>
  <c r="G33"/>
  <c r="D33" s="1"/>
  <c r="E33"/>
  <c r="G32"/>
  <c r="E32" s="1"/>
  <c r="D32"/>
  <c r="G31"/>
  <c r="E31"/>
  <c r="D31"/>
  <c r="B31"/>
  <c r="G30"/>
  <c r="D30" s="1"/>
  <c r="D57" s="1"/>
  <c r="E30"/>
  <c r="B30"/>
  <c r="G29"/>
  <c r="D29" s="1"/>
  <c r="D56" s="1"/>
  <c r="E29"/>
  <c r="B29"/>
  <c r="G28"/>
  <c r="D28" s="1"/>
  <c r="D55" s="1"/>
  <c r="E28"/>
  <c r="B28"/>
  <c r="G27"/>
  <c r="D27" s="1"/>
  <c r="E27"/>
  <c r="B27"/>
  <c r="E51" i="65"/>
  <c r="D51"/>
  <c r="D56" s="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44"/>
  <c r="D44"/>
  <c r="B44"/>
  <c r="E43"/>
  <c r="D43"/>
  <c r="B43"/>
  <c r="E42"/>
  <c r="D42"/>
  <c r="B42"/>
  <c r="E35"/>
  <c r="B35"/>
  <c r="E34"/>
  <c r="B34"/>
  <c r="E33"/>
  <c r="B33"/>
  <c r="E32"/>
  <c r="B32"/>
  <c r="E31"/>
  <c r="B31"/>
  <c r="E30"/>
  <c r="B30"/>
  <c r="E29"/>
  <c r="B29"/>
  <c r="E28"/>
  <c r="B28"/>
  <c r="E27"/>
  <c r="B27"/>
  <c r="E26"/>
  <c r="B26"/>
  <c r="E56" i="64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63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62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61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60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59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48" i="58"/>
  <c r="E58"/>
  <c r="D48"/>
  <c r="D59"/>
  <c r="B48"/>
  <c r="B58"/>
  <c r="E45"/>
  <c r="D45"/>
  <c r="D64" s="1"/>
  <c r="B45"/>
  <c r="E29"/>
  <c r="E39" s="1"/>
  <c r="B29"/>
  <c r="B40" s="1"/>
  <c r="E56" i="57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70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6" i="69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G50" i="68"/>
  <c r="D50" s="1"/>
  <c r="G49"/>
  <c r="E49"/>
  <c r="D49"/>
  <c r="G48"/>
  <c r="E48" s="1"/>
  <c r="D48"/>
  <c r="G47"/>
  <c r="D47" s="1"/>
  <c r="E47"/>
  <c r="G46"/>
  <c r="D46" s="1"/>
  <c r="G45"/>
  <c r="E45"/>
  <c r="D45"/>
  <c r="G44"/>
  <c r="E44" s="1"/>
  <c r="D44"/>
  <c r="G43"/>
  <c r="D43" s="1"/>
  <c r="E43"/>
  <c r="G34"/>
  <c r="B34" s="1"/>
  <c r="G33"/>
  <c r="E33"/>
  <c r="B33"/>
  <c r="G32"/>
  <c r="E32" s="1"/>
  <c r="B32"/>
  <c r="G31"/>
  <c r="B31" s="1"/>
  <c r="E31"/>
  <c r="G30"/>
  <c r="B30" s="1"/>
  <c r="G29"/>
  <c r="E29"/>
  <c r="B29"/>
  <c r="G28"/>
  <c r="E28" s="1"/>
  <c r="B28"/>
  <c r="G27"/>
  <c r="B27" s="1"/>
  <c r="E27"/>
  <c r="G50" i="67"/>
  <c r="B50" s="1"/>
  <c r="G49"/>
  <c r="B49" s="1"/>
  <c r="G48"/>
  <c r="D48" s="1"/>
  <c r="G47"/>
  <c r="D47" s="1"/>
  <c r="E47"/>
  <c r="B47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0" i="66"/>
  <c r="D50" s="1"/>
  <c r="E50"/>
  <c r="G49"/>
  <c r="E49" s="1"/>
  <c r="D49"/>
  <c r="G48"/>
  <c r="E48"/>
  <c r="D48"/>
  <c r="G47"/>
  <c r="D47" s="1"/>
  <c r="G46"/>
  <c r="D46" s="1"/>
  <c r="E46"/>
  <c r="G45"/>
  <c r="E45" s="1"/>
  <c r="D45"/>
  <c r="G44"/>
  <c r="D44" s="1"/>
  <c r="E44"/>
  <c r="G43"/>
  <c r="D43" s="1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0" i="55"/>
  <c r="D50" s="1"/>
  <c r="E50"/>
  <c r="G49"/>
  <c r="E49" s="1"/>
  <c r="D49"/>
  <c r="G48"/>
  <c r="E48"/>
  <c r="D48"/>
  <c r="G47"/>
  <c r="D47" s="1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0" i="77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0" i="76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0" i="75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0" i="74"/>
  <c r="D50" s="1"/>
  <c r="E50"/>
  <c r="B50"/>
  <c r="G49"/>
  <c r="D49" s="1"/>
  <c r="E49"/>
  <c r="B49"/>
  <c r="G48"/>
  <c r="D48" s="1"/>
  <c r="E48"/>
  <c r="B48"/>
  <c r="G47"/>
  <c r="D47" s="1"/>
  <c r="E47"/>
  <c r="B47"/>
  <c r="G46"/>
  <c r="D46" s="1"/>
  <c r="E46"/>
  <c r="B46"/>
  <c r="G45"/>
  <c r="D45" s="1"/>
  <c r="E45"/>
  <c r="B45"/>
  <c r="G44"/>
  <c r="D44" s="1"/>
  <c r="E44"/>
  <c r="B44"/>
  <c r="G43"/>
  <c r="D43" s="1"/>
  <c r="E43"/>
  <c r="B43"/>
  <c r="G34"/>
  <c r="B34" s="1"/>
  <c r="E34"/>
  <c r="G33"/>
  <c r="E33" s="1"/>
  <c r="B33"/>
  <c r="G32"/>
  <c r="E32"/>
  <c r="B32"/>
  <c r="G31"/>
  <c r="B31" s="1"/>
  <c r="G30"/>
  <c r="B30" s="1"/>
  <c r="E30"/>
  <c r="G29"/>
  <c r="E29" s="1"/>
  <c r="B29"/>
  <c r="G28"/>
  <c r="E28"/>
  <c r="B28"/>
  <c r="G27"/>
  <c r="B27" s="1"/>
  <c r="G56" i="73"/>
  <c r="D56" s="1"/>
  <c r="E56"/>
  <c r="B56"/>
  <c r="G55"/>
  <c r="D55" s="1"/>
  <c r="E55"/>
  <c r="B55"/>
  <c r="G54"/>
  <c r="D54" s="1"/>
  <c r="E54"/>
  <c r="B54"/>
  <c r="G53"/>
  <c r="D53" s="1"/>
  <c r="E53"/>
  <c r="B53"/>
  <c r="G52"/>
  <c r="D52" s="1"/>
  <c r="E52"/>
  <c r="B52"/>
  <c r="G51"/>
  <c r="D51" s="1"/>
  <c r="E51"/>
  <c r="B51"/>
  <c r="G50"/>
  <c r="D50" s="1"/>
  <c r="E50"/>
  <c r="B50"/>
  <c r="G49"/>
  <c r="D49" s="1"/>
  <c r="E49"/>
  <c r="B49"/>
  <c r="E43"/>
  <c r="D43"/>
  <c r="B43"/>
  <c r="G38"/>
  <c r="E38" s="1"/>
  <c r="B38"/>
  <c r="G37"/>
  <c r="E37"/>
  <c r="B37"/>
  <c r="G36"/>
  <c r="B36" s="1"/>
  <c r="G35"/>
  <c r="B35" s="1"/>
  <c r="E35"/>
  <c r="G34"/>
  <c r="E34" s="1"/>
  <c r="B34"/>
  <c r="G33"/>
  <c r="E33"/>
  <c r="B33"/>
  <c r="G32"/>
  <c r="B32" s="1"/>
  <c r="G31"/>
  <c r="B31" s="1"/>
  <c r="E31"/>
  <c r="E25"/>
  <c r="B25"/>
  <c r="G50" i="72"/>
  <c r="D50" s="1"/>
  <c r="G49"/>
  <c r="E49"/>
  <c r="D49"/>
  <c r="G48"/>
  <c r="E48" s="1"/>
  <c r="D48"/>
  <c r="G47"/>
  <c r="D47" s="1"/>
  <c r="E47"/>
  <c r="G46"/>
  <c r="E46" s="1"/>
  <c r="D46"/>
  <c r="G45"/>
  <c r="E45"/>
  <c r="D45"/>
  <c r="G44"/>
  <c r="E44" s="1"/>
  <c r="G43"/>
  <c r="D43" s="1"/>
  <c r="E43"/>
  <c r="G34"/>
  <c r="B34" s="1"/>
  <c r="G33"/>
  <c r="E33"/>
  <c r="B33"/>
  <c r="G32"/>
  <c r="E32" s="1"/>
  <c r="B32"/>
  <c r="G31"/>
  <c r="B31" s="1"/>
  <c r="E31"/>
  <c r="G30"/>
  <c r="B30" s="1"/>
  <c r="G29"/>
  <c r="E29"/>
  <c r="B29"/>
  <c r="G28"/>
  <c r="E28" s="1"/>
  <c r="B28"/>
  <c r="G27"/>
  <c r="B27" s="1"/>
  <c r="E27"/>
  <c r="G50" i="71"/>
  <c r="D50" s="1"/>
  <c r="G49"/>
  <c r="E49"/>
  <c r="D49"/>
  <c r="G48"/>
  <c r="E48" s="1"/>
  <c r="D48"/>
  <c r="G47"/>
  <c r="D47" s="1"/>
  <c r="E47"/>
  <c r="G46"/>
  <c r="D46" s="1"/>
  <c r="G45"/>
  <c r="E45"/>
  <c r="D45"/>
  <c r="G44"/>
  <c r="E44" s="1"/>
  <c r="D44"/>
  <c r="G43"/>
  <c r="D43" s="1"/>
  <c r="E43"/>
  <c r="G34"/>
  <c r="B34" s="1"/>
  <c r="G33"/>
  <c r="E33"/>
  <c r="B33"/>
  <c r="G32"/>
  <c r="E32" s="1"/>
  <c r="B32"/>
  <c r="G31"/>
  <c r="B31" s="1"/>
  <c r="E31"/>
  <c r="G30"/>
  <c r="B30" s="1"/>
  <c r="G29"/>
  <c r="E29"/>
  <c r="B29"/>
  <c r="G28"/>
  <c r="E28" s="1"/>
  <c r="B28"/>
  <c r="G27"/>
  <c r="B27" s="1"/>
  <c r="E27"/>
  <c r="G50" i="3"/>
  <c r="B50" s="1"/>
  <c r="G49"/>
  <c r="B49" s="1"/>
  <c r="G48"/>
  <c r="B48" s="1"/>
  <c r="G47"/>
  <c r="B47" s="1"/>
  <c r="G46"/>
  <c r="B46" s="1"/>
  <c r="G45"/>
  <c r="B45" s="1"/>
  <c r="G44"/>
  <c r="B44" s="1"/>
  <c r="G43"/>
  <c r="B43" s="1"/>
  <c r="G34"/>
  <c r="B34" s="1"/>
  <c r="G33"/>
  <c r="E33"/>
  <c r="B33"/>
  <c r="G32"/>
  <c r="E32" s="1"/>
  <c r="B32"/>
  <c r="G31"/>
  <c r="B31" s="1"/>
  <c r="E31"/>
  <c r="G30"/>
  <c r="B30" s="1"/>
  <c r="G29"/>
  <c r="E29"/>
  <c r="B29"/>
  <c r="G28"/>
  <c r="E28" s="1"/>
  <c r="B28"/>
  <c r="G27"/>
  <c r="B27" s="1"/>
  <c r="E27"/>
  <c r="G50" i="93"/>
  <c r="B50" s="1"/>
  <c r="G49"/>
  <c r="B49" s="1"/>
  <c r="G48"/>
  <c r="B48" s="1"/>
  <c r="G47"/>
  <c r="B47" s="1"/>
  <c r="G46"/>
  <c r="B46" s="1"/>
  <c r="G45"/>
  <c r="B45" s="1"/>
  <c r="G44"/>
  <c r="B44" s="1"/>
  <c r="G43"/>
  <c r="B43" s="1"/>
  <c r="G34"/>
  <c r="C34" s="1"/>
  <c r="G33"/>
  <c r="B33" s="1"/>
  <c r="G32"/>
  <c r="B32" s="1"/>
  <c r="E32"/>
  <c r="C32"/>
  <c r="G31"/>
  <c r="B31" s="1"/>
  <c r="E31"/>
  <c r="G30"/>
  <c r="E30" s="1"/>
  <c r="B30"/>
  <c r="G29"/>
  <c r="E29" s="1"/>
  <c r="B29"/>
  <c r="G28"/>
  <c r="E28"/>
  <c r="B28"/>
  <c r="C28"/>
  <c r="G27"/>
  <c r="E27"/>
  <c r="B27"/>
  <c r="B57" i="56"/>
  <c r="B56"/>
  <c r="B55"/>
  <c r="B54"/>
  <c r="B53"/>
  <c r="B52"/>
  <c r="B51"/>
  <c r="B50"/>
  <c r="B49"/>
  <c r="B48"/>
  <c r="B39"/>
  <c r="B38"/>
  <c r="B37"/>
  <c r="B36"/>
  <c r="B35"/>
  <c r="B34"/>
  <c r="B33"/>
  <c r="B32"/>
  <c r="B31"/>
  <c r="B30"/>
  <c r="E14" i="50"/>
  <c r="D14"/>
  <c r="B14"/>
  <c r="E56" i="10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9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51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4" i="8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C37"/>
  <c r="E36"/>
  <c r="B36"/>
  <c r="C36"/>
  <c r="E35"/>
  <c r="B35"/>
  <c r="C35"/>
  <c r="E34"/>
  <c r="B34"/>
  <c r="C34"/>
  <c r="C61" s="1"/>
  <c r="E33"/>
  <c r="B33"/>
  <c r="C33"/>
  <c r="E32"/>
  <c r="B32"/>
  <c r="C32"/>
  <c r="E31"/>
  <c r="B31"/>
  <c r="C31"/>
  <c r="E30"/>
  <c r="B30"/>
  <c r="C30"/>
  <c r="E29"/>
  <c r="B29"/>
  <c r="C29"/>
  <c r="E28"/>
  <c r="B28"/>
  <c r="C28"/>
  <c r="E56" i="7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E37"/>
  <c r="B37"/>
  <c r="C37"/>
  <c r="C64" s="1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5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E37"/>
  <c r="B37"/>
  <c r="C37"/>
  <c r="C64" s="1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4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E37"/>
  <c r="B37"/>
  <c r="C37"/>
  <c r="C64" s="1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54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E37"/>
  <c r="B37"/>
  <c r="C37"/>
  <c r="C64" s="1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4" i="53"/>
  <c r="D54"/>
  <c r="D59" s="1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C59" s="1"/>
  <c r="E31"/>
  <c r="B31"/>
  <c r="C31"/>
  <c r="E30"/>
  <c r="B30"/>
  <c r="C30"/>
  <c r="E29"/>
  <c r="B29"/>
  <c r="C29"/>
  <c r="E28"/>
  <c r="B28"/>
  <c r="C28"/>
  <c r="E56" i="2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E37"/>
  <c r="B37"/>
  <c r="C37"/>
  <c r="C64" s="1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4" i="52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C37"/>
  <c r="E36"/>
  <c r="B36"/>
  <c r="C36"/>
  <c r="E35"/>
  <c r="B35"/>
  <c r="C35"/>
  <c r="E34"/>
  <c r="B34"/>
  <c r="C34"/>
  <c r="C61" s="1"/>
  <c r="E33"/>
  <c r="B33"/>
  <c r="C33"/>
  <c r="E32"/>
  <c r="B32"/>
  <c r="C32"/>
  <c r="E31"/>
  <c r="B31"/>
  <c r="C31"/>
  <c r="E30"/>
  <c r="B30"/>
  <c r="C30"/>
  <c r="E29"/>
  <c r="B29"/>
  <c r="C29"/>
  <c r="E28"/>
  <c r="B28"/>
  <c r="C28"/>
  <c r="E56" i="11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E37"/>
  <c r="B37"/>
  <c r="C37"/>
  <c r="C64" s="1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2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3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4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5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7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18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61" i="19"/>
  <c r="D61"/>
  <c r="E58"/>
  <c r="D58"/>
  <c r="B58"/>
  <c r="E57"/>
  <c r="D57"/>
  <c r="B57"/>
  <c r="E5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5"/>
  <c r="D45"/>
  <c r="B45"/>
  <c r="E42"/>
  <c r="B42"/>
  <c r="E39"/>
  <c r="B39"/>
  <c r="C39"/>
  <c r="E38"/>
  <c r="B38"/>
  <c r="C38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C67" s="1"/>
  <c r="E26"/>
  <c r="B26"/>
  <c r="C26"/>
  <c r="E56" i="20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3"/>
  <c r="D43"/>
  <c r="B43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25"/>
  <c r="B25"/>
  <c r="C25"/>
  <c r="E56" i="21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22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4" i="23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C37"/>
  <c r="E36"/>
  <c r="B36"/>
  <c r="C36"/>
  <c r="E35"/>
  <c r="B35"/>
  <c r="C35"/>
  <c r="C62" s="1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28"/>
  <c r="B28"/>
  <c r="C28"/>
  <c r="E56" i="24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D61" i="25"/>
  <c r="E47"/>
  <c r="E45" s="1"/>
  <c r="D47"/>
  <c r="D58" s="1"/>
  <c r="B47"/>
  <c r="B45" s="1"/>
  <c r="D45"/>
  <c r="B42"/>
  <c r="E28"/>
  <c r="E26" s="1"/>
  <c r="B28"/>
  <c r="B39" s="1"/>
  <c r="C28"/>
  <c r="C26" s="1"/>
  <c r="B26"/>
  <c r="E54" i="26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C37"/>
  <c r="E36"/>
  <c r="B36"/>
  <c r="C36"/>
  <c r="E35"/>
  <c r="B35"/>
  <c r="C35"/>
  <c r="C62" s="1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28"/>
  <c r="B28"/>
  <c r="C28"/>
  <c r="E62" i="27"/>
  <c r="D62"/>
  <c r="B62"/>
  <c r="E61"/>
  <c r="D61"/>
  <c r="B61"/>
  <c r="E60"/>
  <c r="D60"/>
  <c r="B60"/>
  <c r="E59"/>
  <c r="D59"/>
  <c r="B59"/>
  <c r="E58"/>
  <c r="D58"/>
  <c r="B58"/>
  <c r="E57"/>
  <c r="D57"/>
  <c r="B57"/>
  <c r="E56"/>
  <c r="D56"/>
  <c r="B56"/>
  <c r="E55"/>
  <c r="D55"/>
  <c r="B55"/>
  <c r="E54"/>
  <c r="D54"/>
  <c r="B54"/>
  <c r="E53"/>
  <c r="D53"/>
  <c r="B53"/>
  <c r="E47"/>
  <c r="D47"/>
  <c r="B47"/>
  <c r="E42"/>
  <c r="B42"/>
  <c r="C42"/>
  <c r="E41"/>
  <c r="B41"/>
  <c r="C41"/>
  <c r="E40"/>
  <c r="B40"/>
  <c r="C40"/>
  <c r="E39"/>
  <c r="B39"/>
  <c r="C39"/>
  <c r="E38"/>
  <c r="B38"/>
  <c r="C38"/>
  <c r="E37"/>
  <c r="B37"/>
  <c r="C37"/>
  <c r="E36"/>
  <c r="B36"/>
  <c r="C36"/>
  <c r="E35"/>
  <c r="B35"/>
  <c r="C35"/>
  <c r="E34"/>
  <c r="B34"/>
  <c r="C34"/>
  <c r="E33"/>
  <c r="B33"/>
  <c r="C33"/>
  <c r="C70" s="1"/>
  <c r="E27"/>
  <c r="B27"/>
  <c r="C27"/>
  <c r="E56" i="28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56" i="29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C38"/>
  <c r="C65" s="1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29"/>
  <c r="B29"/>
  <c r="C29"/>
  <c r="E61" i="30"/>
  <c r="D61"/>
  <c r="E58"/>
  <c r="D58"/>
  <c r="B58"/>
  <c r="E57"/>
  <c r="D57"/>
  <c r="B57"/>
  <c r="E5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2"/>
  <c r="B42"/>
  <c r="E39"/>
  <c r="B39"/>
  <c r="C39"/>
  <c r="E38"/>
  <c r="B38"/>
  <c r="C38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C67" s="1"/>
  <c r="E57" i="31"/>
  <c r="D57"/>
  <c r="B57"/>
  <c r="E5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39"/>
  <c r="B39"/>
  <c r="C39"/>
  <c r="C66" s="1"/>
  <c r="E38"/>
  <c r="B38"/>
  <c r="C38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E30"/>
  <c r="B30"/>
  <c r="C30"/>
  <c r="E59" i="32"/>
  <c r="D59"/>
  <c r="B59"/>
  <c r="E58"/>
  <c r="D58"/>
  <c r="B58"/>
  <c r="E57"/>
  <c r="D57"/>
  <c r="B57"/>
  <c r="E5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5"/>
  <c r="D45"/>
  <c r="B45"/>
  <c r="E40"/>
  <c r="B40"/>
  <c r="C40"/>
  <c r="E39"/>
  <c r="B39"/>
  <c r="C39"/>
  <c r="E38"/>
  <c r="B38"/>
  <c r="C38"/>
  <c r="E37"/>
  <c r="B37"/>
  <c r="C37"/>
  <c r="E36"/>
  <c r="B36"/>
  <c r="C36"/>
  <c r="E35"/>
  <c r="B35"/>
  <c r="C35"/>
  <c r="E34"/>
  <c r="B34"/>
  <c r="C34"/>
  <c r="E33"/>
  <c r="B33"/>
  <c r="C33"/>
  <c r="E32"/>
  <c r="B32"/>
  <c r="C32"/>
  <c r="E31"/>
  <c r="B31"/>
  <c r="C31"/>
  <c r="C68" s="1"/>
  <c r="E26"/>
  <c r="B26"/>
  <c r="C26"/>
  <c r="E56" i="34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4" i="35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6" i="3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4" i="37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4" i="38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6" i="39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4" i="40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6" i="41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4" i="42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6" i="43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62" i="44"/>
  <c r="D62"/>
  <c r="B62"/>
  <c r="E61"/>
  <c r="D61"/>
  <c r="B61"/>
  <c r="E60"/>
  <c r="D60"/>
  <c r="B60"/>
  <c r="E59"/>
  <c r="D59"/>
  <c r="B59"/>
  <c r="E58"/>
  <c r="D58"/>
  <c r="B58"/>
  <c r="E57"/>
  <c r="D57"/>
  <c r="B57"/>
  <c r="E56"/>
  <c r="D56"/>
  <c r="B56"/>
  <c r="E55"/>
  <c r="D55"/>
  <c r="B55"/>
  <c r="E54"/>
  <c r="D54"/>
  <c r="B54"/>
  <c r="E53"/>
  <c r="D53"/>
  <c r="B53"/>
  <c r="E47"/>
  <c r="D47"/>
  <c r="B47"/>
  <c r="E42"/>
  <c r="B42"/>
  <c r="E41"/>
  <c r="B41"/>
  <c r="E40"/>
  <c r="B40"/>
  <c r="E39"/>
  <c r="B39"/>
  <c r="E38"/>
  <c r="B38"/>
  <c r="E37"/>
  <c r="B37"/>
  <c r="E36"/>
  <c r="B36"/>
  <c r="E35"/>
  <c r="B35"/>
  <c r="E34"/>
  <c r="B34"/>
  <c r="E33"/>
  <c r="B33"/>
  <c r="E27"/>
  <c r="B27"/>
  <c r="E54" i="45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6" i="4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4" i="47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6" i="48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59" i="49"/>
  <c r="D59"/>
  <c r="B59"/>
  <c r="E58"/>
  <c r="D58"/>
  <c r="B58"/>
  <c r="E57"/>
  <c r="D57"/>
  <c r="B57"/>
  <c r="E56"/>
  <c r="D56"/>
  <c r="B56"/>
  <c r="E55"/>
  <c r="D55"/>
  <c r="B55"/>
  <c r="E54"/>
  <c r="D54"/>
  <c r="B54"/>
  <c r="E53"/>
  <c r="D53"/>
  <c r="B53"/>
  <c r="E52"/>
  <c r="D52"/>
  <c r="B52"/>
  <c r="E51"/>
  <c r="D51"/>
  <c r="B51"/>
  <c r="E50"/>
  <c r="D50"/>
  <c r="B50"/>
  <c r="E45"/>
  <c r="D45"/>
  <c r="E40"/>
  <c r="B40"/>
  <c r="E39"/>
  <c r="B39"/>
  <c r="E38"/>
  <c r="B38"/>
  <c r="E37"/>
  <c r="B37"/>
  <c r="E36"/>
  <c r="B36"/>
  <c r="E35"/>
  <c r="B35"/>
  <c r="E34"/>
  <c r="B34"/>
  <c r="E33"/>
  <c r="B33"/>
  <c r="E32"/>
  <c r="B32"/>
  <c r="E31"/>
  <c r="B31"/>
  <c r="E26"/>
  <c r="B26"/>
  <c r="E54" i="50"/>
  <c r="D54"/>
  <c r="B54"/>
  <c r="E53"/>
  <c r="D53"/>
  <c r="B53"/>
  <c r="E52"/>
  <c r="D52"/>
  <c r="B52"/>
  <c r="E51"/>
  <c r="D51"/>
  <c r="B51"/>
  <c r="E50"/>
  <c r="D50"/>
  <c r="B50"/>
  <c r="E49"/>
  <c r="D49"/>
  <c r="B49"/>
  <c r="E48"/>
  <c r="D48"/>
  <c r="B48"/>
  <c r="E47"/>
  <c r="D47"/>
  <c r="B47"/>
  <c r="E46"/>
  <c r="D46"/>
  <c r="B46"/>
  <c r="E45"/>
  <c r="D45"/>
  <c r="B45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54" i="1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J45"/>
  <c r="E45"/>
  <c r="D45"/>
  <c r="C45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J28"/>
  <c r="E28"/>
  <c r="C28"/>
  <c r="G20" i="122"/>
  <c r="E20" s="1"/>
  <c r="G19"/>
  <c r="E19"/>
  <c r="G18"/>
  <c r="B18" s="1"/>
  <c r="G17"/>
  <c r="B17" s="1"/>
  <c r="G16"/>
  <c r="G15"/>
  <c r="D15" s="1"/>
  <c r="G14"/>
  <c r="G13"/>
  <c r="D13" s="1"/>
  <c r="B13"/>
  <c r="G12"/>
  <c r="G11"/>
  <c r="E11" s="1"/>
  <c r="B11"/>
  <c r="G10"/>
  <c r="G20" i="123"/>
  <c r="E20" s="1"/>
  <c r="G19"/>
  <c r="B19" s="1"/>
  <c r="G18"/>
  <c r="E18"/>
  <c r="B18"/>
  <c r="G17"/>
  <c r="E17" s="1"/>
  <c r="G16"/>
  <c r="B16" s="1"/>
  <c r="G15"/>
  <c r="E15"/>
  <c r="D15"/>
  <c r="G14"/>
  <c r="E14" s="1"/>
  <c r="G13"/>
  <c r="B13" s="1"/>
  <c r="G12"/>
  <c r="E12"/>
  <c r="G11"/>
  <c r="E11" s="1"/>
  <c r="G20" i="120"/>
  <c r="E20" s="1"/>
  <c r="G19"/>
  <c r="E19" s="1"/>
  <c r="G18"/>
  <c r="E18" s="1"/>
  <c r="G17"/>
  <c r="E17" s="1"/>
  <c r="G16"/>
  <c r="E16" s="1"/>
  <c r="G15"/>
  <c r="E15" s="1"/>
  <c r="G14"/>
  <c r="E14" s="1"/>
  <c r="G13"/>
  <c r="E13" s="1"/>
  <c r="G12"/>
  <c r="E12" s="1"/>
  <c r="G11"/>
  <c r="G10" s="1"/>
  <c r="G20" i="121"/>
  <c r="E20" s="1"/>
  <c r="G19"/>
  <c r="E19" s="1"/>
  <c r="G18"/>
  <c r="E18" s="1"/>
  <c r="G17"/>
  <c r="E17" s="1"/>
  <c r="D17"/>
  <c r="B17"/>
  <c r="G16"/>
  <c r="E16" s="1"/>
  <c r="D16"/>
  <c r="B16"/>
  <c r="G15"/>
  <c r="E15" s="1"/>
  <c r="G14"/>
  <c r="E14" s="1"/>
  <c r="G13"/>
  <c r="E13" s="1"/>
  <c r="B13"/>
  <c r="G12"/>
  <c r="B12" s="1"/>
  <c r="G11"/>
  <c r="G10" s="1"/>
  <c r="G20" i="117"/>
  <c r="E20"/>
  <c r="G19"/>
  <c r="E19" s="1"/>
  <c r="G18"/>
  <c r="E18"/>
  <c r="G17"/>
  <c r="E17" s="1"/>
  <c r="G16"/>
  <c r="E16"/>
  <c r="G15"/>
  <c r="E15" s="1"/>
  <c r="G14"/>
  <c r="E14"/>
  <c r="G13"/>
  <c r="E13" s="1"/>
  <c r="G12"/>
  <c r="E12"/>
  <c r="G11"/>
  <c r="B11" s="1"/>
  <c r="G20" i="118"/>
  <c r="B20" s="1"/>
  <c r="G19"/>
  <c r="E19"/>
  <c r="G18"/>
  <c r="E18" s="1"/>
  <c r="G17"/>
  <c r="E17"/>
  <c r="G16"/>
  <c r="E16" s="1"/>
  <c r="D16"/>
  <c r="B16"/>
  <c r="G15"/>
  <c r="E15" s="1"/>
  <c r="B15"/>
  <c r="G14"/>
  <c r="D14" s="1"/>
  <c r="G13"/>
  <c r="E13"/>
  <c r="G12"/>
  <c r="E12" s="1"/>
  <c r="G11"/>
  <c r="E11" s="1"/>
  <c r="G20" i="114"/>
  <c r="E20" s="1"/>
  <c r="G19"/>
  <c r="E19" s="1"/>
  <c r="G18"/>
  <c r="E18" s="1"/>
  <c r="G17"/>
  <c r="B17" s="1"/>
  <c r="G16"/>
  <c r="E16"/>
  <c r="D16"/>
  <c r="B16"/>
  <c r="G15"/>
  <c r="E15"/>
  <c r="G14"/>
  <c r="B14" s="1"/>
  <c r="G13"/>
  <c r="G10" s="1"/>
  <c r="G12"/>
  <c r="E12"/>
  <c r="D12"/>
  <c r="B12"/>
  <c r="G11"/>
  <c r="E11"/>
  <c r="D11"/>
  <c r="B11"/>
  <c r="G20" i="115"/>
  <c r="E20" s="1"/>
  <c r="G19"/>
  <c r="E19" s="1"/>
  <c r="G18"/>
  <c r="B18" s="1"/>
  <c r="G17"/>
  <c r="E17"/>
  <c r="G16"/>
  <c r="E16" s="1"/>
  <c r="G15"/>
  <c r="E15"/>
  <c r="B15"/>
  <c r="G14"/>
  <c r="E14" s="1"/>
  <c r="D14"/>
  <c r="G13"/>
  <c r="E13" s="1"/>
  <c r="G12"/>
  <c r="E12"/>
  <c r="G11"/>
  <c r="E11" s="1"/>
  <c r="G20" i="116"/>
  <c r="G19"/>
  <c r="E19" s="1"/>
  <c r="G18"/>
  <c r="G17"/>
  <c r="E17"/>
  <c r="G16"/>
  <c r="E16" s="1"/>
  <c r="G15"/>
  <c r="G14"/>
  <c r="G13"/>
  <c r="E13" s="1"/>
  <c r="G12"/>
  <c r="E12"/>
  <c r="G11"/>
  <c r="G10" s="1"/>
  <c r="H10" i="103"/>
  <c r="G34"/>
  <c r="H10" i="102"/>
  <c r="G11" s="1"/>
  <c r="H10" i="101"/>
  <c r="G34"/>
  <c r="B18" i="100"/>
  <c r="B15"/>
  <c r="B13"/>
  <c r="G18" i="99"/>
  <c r="E18"/>
  <c r="G17"/>
  <c r="E17"/>
  <c r="B17"/>
  <c r="G16"/>
  <c r="E16" s="1"/>
  <c r="G15"/>
  <c r="E15"/>
  <c r="G14"/>
  <c r="B14" s="1"/>
  <c r="G13"/>
  <c r="B13" s="1"/>
  <c r="G12"/>
  <c r="E12" s="1"/>
  <c r="G11"/>
  <c r="E11"/>
  <c r="G18" i="98"/>
  <c r="E18" s="1"/>
  <c r="G17"/>
  <c r="B17" s="1"/>
  <c r="E17"/>
  <c r="D17"/>
  <c r="G16"/>
  <c r="E16"/>
  <c r="G15"/>
  <c r="E15" s="1"/>
  <c r="G14"/>
  <c r="B14" s="1"/>
  <c r="E14"/>
  <c r="D14"/>
  <c r="G13"/>
  <c r="E13"/>
  <c r="D13"/>
  <c r="G12"/>
  <c r="E12"/>
  <c r="G11"/>
  <c r="B11" s="1"/>
  <c r="E11"/>
  <c r="G18" i="97"/>
  <c r="E18"/>
  <c r="G17"/>
  <c r="B17" s="1"/>
  <c r="G16"/>
  <c r="E16" s="1"/>
  <c r="G15"/>
  <c r="E15"/>
  <c r="B15"/>
  <c r="G14"/>
  <c r="E14" s="1"/>
  <c r="G13"/>
  <c r="B13" s="1"/>
  <c r="E13"/>
  <c r="D13"/>
  <c r="G12"/>
  <c r="E12"/>
  <c r="G11"/>
  <c r="E11" s="1"/>
  <c r="G18" i="96"/>
  <c r="E18"/>
  <c r="G17"/>
  <c r="E17" s="1"/>
  <c r="G16"/>
  <c r="E16"/>
  <c r="G15"/>
  <c r="B15" s="1"/>
  <c r="G14"/>
  <c r="B14" s="1"/>
  <c r="G13"/>
  <c r="E13" s="1"/>
  <c r="G12"/>
  <c r="E12"/>
  <c r="G11"/>
  <c r="B11" s="1"/>
  <c r="G18" i="95"/>
  <c r="E18"/>
  <c r="G17"/>
  <c r="E17" s="1"/>
  <c r="G16"/>
  <c r="E16"/>
  <c r="G15"/>
  <c r="E15" s="1"/>
  <c r="G14"/>
  <c r="B14" s="1"/>
  <c r="E14"/>
  <c r="D14"/>
  <c r="G13"/>
  <c r="E13"/>
  <c r="B13"/>
  <c r="G12"/>
  <c r="E12"/>
  <c r="B12"/>
  <c r="G11"/>
  <c r="E11" s="1"/>
  <c r="G18" i="113"/>
  <c r="E18"/>
  <c r="G17"/>
  <c r="E17" s="1"/>
  <c r="G16"/>
  <c r="E16"/>
  <c r="G15"/>
  <c r="E15" s="1"/>
  <c r="G14"/>
  <c r="E14"/>
  <c r="G13"/>
  <c r="E13" s="1"/>
  <c r="G12"/>
  <c r="E12"/>
  <c r="G11"/>
  <c r="E11" s="1"/>
  <c r="G18" i="112"/>
  <c r="E18"/>
  <c r="G17"/>
  <c r="E17" s="1"/>
  <c r="G16"/>
  <c r="B16" s="1"/>
  <c r="E16"/>
  <c r="D16"/>
  <c r="G15"/>
  <c r="E15"/>
  <c r="G14"/>
  <c r="B14" s="1"/>
  <c r="G13"/>
  <c r="E13" s="1"/>
  <c r="G12"/>
  <c r="E12"/>
  <c r="B12"/>
  <c r="G11"/>
  <c r="E11" s="1"/>
  <c r="H10" i="111"/>
  <c r="G33"/>
  <c r="G20" i="110"/>
  <c r="E20" s="1"/>
  <c r="G19"/>
  <c r="E19"/>
  <c r="G18"/>
  <c r="E18" s="1"/>
  <c r="G17"/>
  <c r="B17" s="1"/>
  <c r="E17"/>
  <c r="D17"/>
  <c r="G16"/>
  <c r="B16" s="1"/>
  <c r="E16"/>
  <c r="D16"/>
  <c r="G15"/>
  <c r="E15"/>
  <c r="B15"/>
  <c r="G14"/>
  <c r="E14"/>
  <c r="G13"/>
  <c r="E13"/>
  <c r="G12"/>
  <c r="E12"/>
  <c r="G11"/>
  <c r="E11" s="1"/>
  <c r="G20" i="109"/>
  <c r="E20"/>
  <c r="G19"/>
  <c r="E19" s="1"/>
  <c r="G18"/>
  <c r="E18"/>
  <c r="G17"/>
  <c r="E17" s="1"/>
  <c r="G16"/>
  <c r="E16"/>
  <c r="G15"/>
  <c r="E15" s="1"/>
  <c r="G14"/>
  <c r="E14"/>
  <c r="B14"/>
  <c r="G13"/>
  <c r="E13" s="1"/>
  <c r="G12"/>
  <c r="E12"/>
  <c r="B12"/>
  <c r="G11"/>
  <c r="E11"/>
  <c r="G20" i="108"/>
  <c r="B20" s="1"/>
  <c r="G19"/>
  <c r="E19"/>
  <c r="G18"/>
  <c r="B18" s="1"/>
  <c r="G17"/>
  <c r="B17" s="1"/>
  <c r="G16"/>
  <c r="E16"/>
  <c r="G15"/>
  <c r="B15" s="1"/>
  <c r="G14"/>
  <c r="E14" s="1"/>
  <c r="G13"/>
  <c r="E13"/>
  <c r="G12"/>
  <c r="B12" s="1"/>
  <c r="G11"/>
  <c r="E11"/>
  <c r="G20" i="107"/>
  <c r="E20" s="1"/>
  <c r="G19"/>
  <c r="E19"/>
  <c r="G18"/>
  <c r="B18" s="1"/>
  <c r="G17"/>
  <c r="E17" s="1"/>
  <c r="G16"/>
  <c r="E16"/>
  <c r="B16"/>
  <c r="G15"/>
  <c r="E15"/>
  <c r="G14"/>
  <c r="B14" s="1"/>
  <c r="E14"/>
  <c r="G13"/>
  <c r="E13"/>
  <c r="G12"/>
  <c r="E12"/>
  <c r="B12"/>
  <c r="G11"/>
  <c r="G10" s="1"/>
  <c r="G20" i="106"/>
  <c r="E20" s="1"/>
  <c r="G19"/>
  <c r="E19" s="1"/>
  <c r="G18"/>
  <c r="E18" s="1"/>
  <c r="G17"/>
  <c r="E17" s="1"/>
  <c r="D17"/>
  <c r="B17"/>
  <c r="G16"/>
  <c r="E16" s="1"/>
  <c r="D16"/>
  <c r="B16"/>
  <c r="G15"/>
  <c r="E15" s="1"/>
  <c r="G14"/>
  <c r="B14" s="1"/>
  <c r="G13"/>
  <c r="E13"/>
  <c r="G12"/>
  <c r="E12" s="1"/>
  <c r="G11"/>
  <c r="E11"/>
  <c r="G10"/>
  <c r="G20" i="105"/>
  <c r="E20" s="1"/>
  <c r="G19"/>
  <c r="E19" s="1"/>
  <c r="G18"/>
  <c r="E18" s="1"/>
  <c r="G17"/>
  <c r="B17" s="1"/>
  <c r="G16"/>
  <c r="E16"/>
  <c r="G15"/>
  <c r="E15" s="1"/>
  <c r="G14"/>
  <c r="E14"/>
  <c r="G13"/>
  <c r="B13" s="1"/>
  <c r="G12"/>
  <c r="D12" s="1"/>
  <c r="G11"/>
  <c r="E11"/>
  <c r="G20" i="104"/>
  <c r="E20" s="1"/>
  <c r="G19"/>
  <c r="E19"/>
  <c r="G18"/>
  <c r="B18" s="1"/>
  <c r="G17"/>
  <c r="B17" s="1"/>
  <c r="E17"/>
  <c r="G16"/>
  <c r="E16"/>
  <c r="G15"/>
  <c r="E15" s="1"/>
  <c r="G14"/>
  <c r="E14"/>
  <c r="G13"/>
  <c r="E13" s="1"/>
  <c r="G12"/>
  <c r="E12"/>
  <c r="G11"/>
  <c r="E11" s="1"/>
  <c r="G20" i="94"/>
  <c r="E20"/>
  <c r="G19"/>
  <c r="B19" s="1"/>
  <c r="G18"/>
  <c r="E18" s="1"/>
  <c r="G17"/>
  <c r="E17"/>
  <c r="G16"/>
  <c r="E16" s="1"/>
  <c r="G15"/>
  <c r="E15"/>
  <c r="G14"/>
  <c r="B14" s="1"/>
  <c r="G13"/>
  <c r="E13"/>
  <c r="G12"/>
  <c r="E12" s="1"/>
  <c r="G11"/>
  <c r="E11"/>
  <c r="G10"/>
  <c r="H10" i="79"/>
  <c r="G34" s="1"/>
  <c r="H10" i="80"/>
  <c r="G34" s="1"/>
  <c r="H10" i="81"/>
  <c r="G34" s="1"/>
  <c r="H10" i="82"/>
  <c r="G25" s="1"/>
  <c r="H10" i="83"/>
  <c r="G33" s="1"/>
  <c r="H11" i="84"/>
  <c r="G34" s="1"/>
  <c r="D10"/>
  <c r="B10"/>
  <c r="D7"/>
  <c r="B7"/>
  <c r="H11" i="85"/>
  <c r="G34" s="1"/>
  <c r="D7"/>
  <c r="B7"/>
  <c r="G18" i="86"/>
  <c r="D18" s="1"/>
  <c r="G17"/>
  <c r="E17" s="1"/>
  <c r="G16"/>
  <c r="D16" s="1"/>
  <c r="G15"/>
  <c r="E15" s="1"/>
  <c r="G14"/>
  <c r="E14" s="1"/>
  <c r="G13"/>
  <c r="E13" s="1"/>
  <c r="G12"/>
  <c r="E12" s="1"/>
  <c r="B12"/>
  <c r="G11"/>
  <c r="E11" s="1"/>
  <c r="G18" i="87"/>
  <c r="E18"/>
  <c r="G17"/>
  <c r="B17" s="1"/>
  <c r="G16"/>
  <c r="B16" s="1"/>
  <c r="G15"/>
  <c r="E15"/>
  <c r="G14"/>
  <c r="E14" s="1"/>
  <c r="G13"/>
  <c r="E13"/>
  <c r="B13"/>
  <c r="G12"/>
  <c r="E12" s="1"/>
  <c r="B12"/>
  <c r="G11"/>
  <c r="E11" s="1"/>
  <c r="G18" i="88"/>
  <c r="E18"/>
  <c r="G17"/>
  <c r="B17" s="1"/>
  <c r="G16"/>
  <c r="B16" s="1"/>
  <c r="G15"/>
  <c r="E15"/>
  <c r="G14"/>
  <c r="E14" s="1"/>
  <c r="G13"/>
  <c r="E13"/>
  <c r="G12"/>
  <c r="E12" s="1"/>
  <c r="G11"/>
  <c r="E11"/>
  <c r="G18" i="89"/>
  <c r="B18" s="1"/>
  <c r="G17"/>
  <c r="B17" s="1"/>
  <c r="G16"/>
  <c r="E16"/>
  <c r="G15"/>
  <c r="E15" s="1"/>
  <c r="G14"/>
  <c r="E14"/>
  <c r="G13"/>
  <c r="D13" s="1"/>
  <c r="B13"/>
  <c r="G12"/>
  <c r="B12" s="1"/>
  <c r="G11"/>
  <c r="E11" s="1"/>
  <c r="G18" i="90"/>
  <c r="E18" s="1"/>
  <c r="G17"/>
  <c r="E17" s="1"/>
  <c r="G16"/>
  <c r="E16" s="1"/>
  <c r="D16"/>
  <c r="B16"/>
  <c r="G15"/>
  <c r="E15" s="1"/>
  <c r="B15"/>
  <c r="G14"/>
  <c r="E14" s="1"/>
  <c r="G13"/>
  <c r="E13"/>
  <c r="B13"/>
  <c r="G12"/>
  <c r="E12" s="1"/>
  <c r="B12"/>
  <c r="G11"/>
  <c r="E11" s="1"/>
  <c r="G18" i="91"/>
  <c r="E18"/>
  <c r="G17"/>
  <c r="B17" s="1"/>
  <c r="G16"/>
  <c r="E16" s="1"/>
  <c r="G15"/>
  <c r="E15" s="1"/>
  <c r="B15"/>
  <c r="G14"/>
  <c r="E14" s="1"/>
  <c r="G13"/>
  <c r="E13"/>
  <c r="G12"/>
  <c r="E12" s="1"/>
  <c r="G11"/>
  <c r="E11"/>
  <c r="G18" i="92"/>
  <c r="E18" s="1"/>
  <c r="G17"/>
  <c r="E17"/>
  <c r="G16"/>
  <c r="E16" s="1"/>
  <c r="G15"/>
  <c r="E15"/>
  <c r="G14"/>
  <c r="E14" s="1"/>
  <c r="G13"/>
  <c r="E13"/>
  <c r="G12"/>
  <c r="E12" s="1"/>
  <c r="G11"/>
  <c r="E11"/>
  <c r="G18" i="93"/>
  <c r="E18" s="1"/>
  <c r="G17"/>
  <c r="E17"/>
  <c r="B17"/>
  <c r="G16"/>
  <c r="E16" s="1"/>
  <c r="G15"/>
  <c r="E15"/>
  <c r="G14"/>
  <c r="E14" s="1"/>
  <c r="G13"/>
  <c r="E13" s="1"/>
  <c r="G12"/>
  <c r="E12" s="1"/>
  <c r="G11"/>
  <c r="B11" s="1"/>
  <c r="G18" i="71"/>
  <c r="E18"/>
  <c r="G17"/>
  <c r="B17" s="1"/>
  <c r="G16"/>
  <c r="G15"/>
  <c r="G14"/>
  <c r="E14"/>
  <c r="D14"/>
  <c r="B14"/>
  <c r="G13"/>
  <c r="E13" s="1"/>
  <c r="G12"/>
  <c r="E12" s="1"/>
  <c r="G11"/>
  <c r="G18" i="72"/>
  <c r="E18"/>
  <c r="G17"/>
  <c r="E17" s="1"/>
  <c r="G16"/>
  <c r="B16" s="1"/>
  <c r="E16"/>
  <c r="D16"/>
  <c r="G15"/>
  <c r="E15"/>
  <c r="G14"/>
  <c r="D14" s="1"/>
  <c r="B14"/>
  <c r="G13"/>
  <c r="E13" s="1"/>
  <c r="G12"/>
  <c r="E12"/>
  <c r="B12"/>
  <c r="G11"/>
  <c r="E11"/>
  <c r="G20" i="73"/>
  <c r="E20" s="1"/>
  <c r="G19"/>
  <c r="E19" s="1"/>
  <c r="B19"/>
  <c r="G18"/>
  <c r="E18" s="1"/>
  <c r="G17"/>
  <c r="E17"/>
  <c r="D17"/>
  <c r="B17"/>
  <c r="G16"/>
  <c r="E16"/>
  <c r="B16"/>
  <c r="G15"/>
  <c r="E15" s="1"/>
  <c r="G14"/>
  <c r="B14" s="1"/>
  <c r="G13"/>
  <c r="B13" s="1"/>
  <c r="E7"/>
  <c r="D7"/>
  <c r="B7"/>
  <c r="G18" i="74"/>
  <c r="E18"/>
  <c r="G17"/>
  <c r="E17" s="1"/>
  <c r="G16"/>
  <c r="E16"/>
  <c r="G15"/>
  <c r="E15" s="1"/>
  <c r="G14"/>
  <c r="E14"/>
  <c r="G13"/>
  <c r="E13" s="1"/>
  <c r="G12"/>
  <c r="E12"/>
  <c r="G11"/>
  <c r="B11" s="1"/>
  <c r="G18" i="75"/>
  <c r="E18" s="1"/>
  <c r="G17"/>
  <c r="E17" s="1"/>
  <c r="G16"/>
  <c r="E16" s="1"/>
  <c r="G15"/>
  <c r="E15" s="1"/>
  <c r="D15"/>
  <c r="B15"/>
  <c r="G14"/>
  <c r="E14" s="1"/>
  <c r="B14"/>
  <c r="G13"/>
  <c r="E13" s="1"/>
  <c r="G12"/>
  <c r="E12"/>
  <c r="G11"/>
  <c r="B11" s="1"/>
  <c r="G18" i="76"/>
  <c r="E18" s="1"/>
  <c r="G17"/>
  <c r="E17" s="1"/>
  <c r="G16"/>
  <c r="E16" s="1"/>
  <c r="G15"/>
  <c r="E15" s="1"/>
  <c r="G14"/>
  <c r="B14" s="1"/>
  <c r="G13"/>
  <c r="E13" s="1"/>
  <c r="G12"/>
  <c r="E12" s="1"/>
  <c r="B12"/>
  <c r="G11"/>
  <c r="E11" s="1"/>
  <c r="G18" i="77"/>
  <c r="E18"/>
  <c r="G17"/>
  <c r="E17" s="1"/>
  <c r="G16"/>
  <c r="E16"/>
  <c r="G15"/>
  <c r="B15" s="1"/>
  <c r="G14"/>
  <c r="E14" s="1"/>
  <c r="G13"/>
  <c r="E13" s="1"/>
  <c r="G12"/>
  <c r="E12" s="1"/>
  <c r="G11"/>
  <c r="E11" s="1"/>
  <c r="G18" i="66"/>
  <c r="E18" s="1"/>
  <c r="G17"/>
  <c r="E17" s="1"/>
  <c r="G16"/>
  <c r="B16" s="1"/>
  <c r="G15"/>
  <c r="E15"/>
  <c r="G14"/>
  <c r="E14" s="1"/>
  <c r="G13"/>
  <c r="E13"/>
  <c r="G12"/>
  <c r="E12" s="1"/>
  <c r="G11"/>
  <c r="E11"/>
  <c r="G18" i="67"/>
  <c r="E18" s="1"/>
  <c r="G17"/>
  <c r="E17"/>
  <c r="B17"/>
  <c r="G16"/>
  <c r="E16" s="1"/>
  <c r="G15"/>
  <c r="D15" s="1"/>
  <c r="E15"/>
  <c r="G14"/>
  <c r="E14"/>
  <c r="G13"/>
  <c r="E13" s="1"/>
  <c r="G12"/>
  <c r="E12"/>
  <c r="B12"/>
  <c r="G11"/>
  <c r="E11"/>
  <c r="B11"/>
  <c r="G18" i="68"/>
  <c r="E18" s="1"/>
  <c r="G17"/>
  <c r="E17"/>
  <c r="G16"/>
  <c r="E16" s="1"/>
  <c r="G15"/>
  <c r="E15"/>
  <c r="G14"/>
  <c r="E14" s="1"/>
  <c r="G13"/>
  <c r="E13"/>
  <c r="G12"/>
  <c r="E12" s="1"/>
  <c r="G11"/>
  <c r="E11"/>
  <c r="B11"/>
  <c r="E20" i="69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7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57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10" i="58"/>
  <c r="E7" s="1"/>
  <c r="D10"/>
  <c r="D21" s="1"/>
  <c r="B10"/>
  <c r="B21" s="1"/>
  <c r="D7"/>
  <c r="B7"/>
  <c r="E20" i="59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6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61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62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63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19" i="65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10"/>
  <c r="D10"/>
  <c r="B10"/>
  <c r="E20" i="64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G18" i="55"/>
  <c r="E18"/>
  <c r="G17"/>
  <c r="E17" s="1"/>
  <c r="G16"/>
  <c r="E16"/>
  <c r="G15"/>
  <c r="E15" s="1"/>
  <c r="G14"/>
  <c r="E14"/>
  <c r="G13"/>
  <c r="E13" s="1"/>
  <c r="G12"/>
  <c r="B12" s="1"/>
  <c r="E12"/>
  <c r="D12"/>
  <c r="G11"/>
  <c r="E11"/>
  <c r="B21" i="56"/>
  <c r="B20"/>
  <c r="B19"/>
  <c r="B18"/>
  <c r="B17"/>
  <c r="B16"/>
  <c r="B15"/>
  <c r="B14"/>
  <c r="B13"/>
  <c r="B12"/>
  <c r="E20" i="52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53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54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G18" i="3"/>
  <c r="E18" s="1"/>
  <c r="G17"/>
  <c r="E17"/>
  <c r="G16"/>
  <c r="D16" s="1"/>
  <c r="G15"/>
  <c r="E15"/>
  <c r="G14"/>
  <c r="E14" s="1"/>
  <c r="G13"/>
  <c r="D13" s="1"/>
  <c r="G12"/>
  <c r="E12"/>
  <c r="G11"/>
  <c r="E11" s="1"/>
  <c r="E20" i="2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5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6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7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8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51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9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1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2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3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4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5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6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7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18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3" i="19"/>
  <c r="D23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7"/>
  <c r="D7"/>
  <c r="B7"/>
  <c r="E20" i="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7"/>
  <c r="D7"/>
  <c r="B7"/>
  <c r="E20" i="21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22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23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24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D23" i="25"/>
  <c r="E9"/>
  <c r="E20"/>
  <c r="D9"/>
  <c r="D20"/>
  <c r="B9"/>
  <c r="B20"/>
  <c r="B7"/>
  <c r="E20" i="26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2" i="27"/>
  <c r="D22"/>
  <c r="B22"/>
  <c r="E21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7"/>
  <c r="D7"/>
  <c r="B7"/>
  <c r="E20" i="28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29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3" i="30"/>
  <c r="D23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1" i="31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21" i="32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7"/>
  <c r="D7"/>
  <c r="B7"/>
  <c r="E20" i="34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35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36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37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38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39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1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2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3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2" i="44"/>
  <c r="D22"/>
  <c r="B22"/>
  <c r="E21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7"/>
  <c r="D7"/>
  <c r="B7"/>
  <c r="E20" i="45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6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7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0" i="48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11"/>
  <c r="D11"/>
  <c r="B11"/>
  <c r="E21" i="49"/>
  <c r="D21"/>
  <c r="B21"/>
  <c r="E20"/>
  <c r="D20"/>
  <c r="B20"/>
  <c r="E19"/>
  <c r="D19"/>
  <c r="B19"/>
  <c r="E18"/>
  <c r="D18"/>
  <c r="B18"/>
  <c r="E17"/>
  <c r="D17"/>
  <c r="B17"/>
  <c r="E16"/>
  <c r="D16"/>
  <c r="B16"/>
  <c r="E15"/>
  <c r="D15"/>
  <c r="B15"/>
  <c r="E14"/>
  <c r="D14"/>
  <c r="B14"/>
  <c r="E13"/>
  <c r="D13"/>
  <c r="B13"/>
  <c r="E12"/>
  <c r="D12"/>
  <c r="B12"/>
  <c r="E7"/>
  <c r="D7"/>
  <c r="E20" i="1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J11"/>
  <c r="E11"/>
  <c r="D11"/>
  <c r="C11"/>
  <c r="E20" i="50"/>
  <c r="D20"/>
  <c r="B20"/>
  <c r="E19"/>
  <c r="D19"/>
  <c r="B19"/>
  <c r="E18"/>
  <c r="D18"/>
  <c r="B18"/>
  <c r="E17"/>
  <c r="D17"/>
  <c r="B17"/>
  <c r="E16"/>
  <c r="D16"/>
  <c r="B16"/>
  <c r="E15"/>
  <c r="D15"/>
  <c r="B15"/>
  <c r="E13"/>
  <c r="D13"/>
  <c r="B13"/>
  <c r="E12"/>
  <c r="D12"/>
  <c r="B12"/>
  <c r="E11"/>
  <c r="D11"/>
  <c r="B11"/>
  <c r="E50" i="100"/>
  <c r="D49"/>
  <c r="E48"/>
  <c r="D47"/>
  <c r="E46"/>
  <c r="D45"/>
  <c r="E44"/>
  <c r="D43"/>
  <c r="D17"/>
  <c r="D15"/>
  <c r="D13"/>
  <c r="D11"/>
  <c r="B53" i="122"/>
  <c r="B19"/>
  <c r="B53" i="123"/>
  <c r="D11"/>
  <c r="B12"/>
  <c r="B55" i="120"/>
  <c r="B16"/>
  <c r="B17"/>
  <c r="B18"/>
  <c r="B20"/>
  <c r="D12"/>
  <c r="B13"/>
  <c r="B55" i="121"/>
  <c r="D12"/>
  <c r="D13"/>
  <c r="B19"/>
  <c r="B47" i="117"/>
  <c r="B48"/>
  <c r="B49"/>
  <c r="B50"/>
  <c r="B51"/>
  <c r="B52"/>
  <c r="B53"/>
  <c r="B54"/>
  <c r="D17"/>
  <c r="D16"/>
  <c r="G10" i="118"/>
  <c r="D13"/>
  <c r="B18"/>
  <c r="B47" i="94"/>
  <c r="B48"/>
  <c r="B49"/>
  <c r="B50"/>
  <c r="B51"/>
  <c r="B52"/>
  <c r="B53"/>
  <c r="B54"/>
  <c r="B55"/>
  <c r="B56"/>
  <c r="B12"/>
  <c r="D16"/>
  <c r="D19"/>
  <c r="B53" i="114"/>
  <c r="B54"/>
  <c r="B55"/>
  <c r="D17"/>
  <c r="B19"/>
  <c r="B55" i="115"/>
  <c r="D12"/>
  <c r="B20"/>
  <c r="D12" i="116"/>
  <c r="B13"/>
  <c r="B52" i="104"/>
  <c r="B53"/>
  <c r="B54"/>
  <c r="B55"/>
  <c r="B20"/>
  <c r="B12"/>
  <c r="D14"/>
  <c r="B16"/>
  <c r="B45" i="105"/>
  <c r="B46"/>
  <c r="B47"/>
  <c r="B48"/>
  <c r="B49"/>
  <c r="B50"/>
  <c r="B51"/>
  <c r="B52"/>
  <c r="B53"/>
  <c r="B54"/>
  <c r="B12"/>
  <c r="D13"/>
  <c r="B15"/>
  <c r="B16"/>
  <c r="B20"/>
  <c r="B13" i="106"/>
  <c r="B45" i="107"/>
  <c r="B46"/>
  <c r="B47"/>
  <c r="B48"/>
  <c r="B49"/>
  <c r="B50"/>
  <c r="B51"/>
  <c r="B52"/>
  <c r="B53"/>
  <c r="B54"/>
  <c r="D19"/>
  <c r="B11"/>
  <c r="D13"/>
  <c r="B47" i="108"/>
  <c r="B48"/>
  <c r="B49"/>
  <c r="B50"/>
  <c r="B51"/>
  <c r="B52"/>
  <c r="B53"/>
  <c r="B54"/>
  <c r="B55"/>
  <c r="B56"/>
  <c r="D16"/>
  <c r="D17"/>
  <c r="D18"/>
  <c r="D20"/>
  <c r="B14"/>
  <c r="B47" i="109"/>
  <c r="B48"/>
  <c r="B49"/>
  <c r="B50"/>
  <c r="B15"/>
  <c r="B18"/>
  <c r="B49" i="110"/>
  <c r="B50"/>
  <c r="B51"/>
  <c r="B52"/>
  <c r="B53"/>
  <c r="B54"/>
  <c r="B55"/>
  <c r="B56"/>
  <c r="G10"/>
  <c r="B11"/>
  <c r="B12"/>
  <c r="B14"/>
  <c r="B20"/>
  <c r="D75" i="111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12" i="112"/>
  <c r="D14"/>
  <c r="B18"/>
  <c r="B43" i="113"/>
  <c r="B44"/>
  <c r="B45"/>
  <c r="B46"/>
  <c r="B47"/>
  <c r="B11"/>
  <c r="B13"/>
  <c r="D14"/>
  <c r="D12" i="95"/>
  <c r="D13"/>
  <c r="B17" i="96"/>
  <c r="B12"/>
  <c r="D15"/>
  <c r="B43" i="97"/>
  <c r="B44"/>
  <c r="B45"/>
  <c r="B46"/>
  <c r="B47"/>
  <c r="B48"/>
  <c r="B49"/>
  <c r="B50"/>
  <c r="B14"/>
  <c r="D15"/>
  <c r="D17"/>
  <c r="B12"/>
  <c r="B12" i="98"/>
  <c r="D16" i="99"/>
  <c r="B43" i="100"/>
  <c r="B44"/>
  <c r="B45"/>
  <c r="B46"/>
  <c r="B47"/>
  <c r="B48"/>
  <c r="B49"/>
  <c r="B50"/>
  <c r="D75" i="101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11" i="122"/>
  <c r="D20"/>
  <c r="B15"/>
  <c r="D17"/>
  <c r="B14" i="123"/>
  <c r="B17"/>
  <c r="D18"/>
  <c r="D19"/>
  <c r="B19" i="120"/>
  <c r="D20"/>
  <c r="D14"/>
  <c r="B14" i="121"/>
  <c r="B11"/>
  <c r="D18"/>
  <c r="D20"/>
  <c r="D11" i="118"/>
  <c r="B13"/>
  <c r="D18"/>
  <c r="D20"/>
  <c r="D20" i="94"/>
  <c r="B11"/>
  <c r="B13"/>
  <c r="D14"/>
  <c r="B18"/>
  <c r="B13" i="114"/>
  <c r="D14"/>
  <c r="D18"/>
  <c r="D20"/>
  <c r="G10" i="115"/>
  <c r="B11"/>
  <c r="B14"/>
  <c r="D15"/>
  <c r="B17"/>
  <c r="D18"/>
  <c r="D20"/>
  <c r="D16" i="116"/>
  <c r="B17"/>
  <c r="D19"/>
  <c r="G10" i="104"/>
  <c r="B11"/>
  <c r="D12"/>
  <c r="B15"/>
  <c r="D16"/>
  <c r="D17"/>
  <c r="D18"/>
  <c r="D20"/>
  <c r="G10" i="105"/>
  <c r="B11"/>
  <c r="B14"/>
  <c r="D15"/>
  <c r="D16"/>
  <c r="D18"/>
  <c r="D20"/>
  <c r="B11" i="106"/>
  <c r="B12"/>
  <c r="B15"/>
  <c r="D20"/>
  <c r="D18"/>
  <c r="D20" i="107"/>
  <c r="D11"/>
  <c r="D12"/>
  <c r="D15"/>
  <c r="D16"/>
  <c r="G10" i="108"/>
  <c r="B11"/>
  <c r="D12"/>
  <c r="D14"/>
  <c r="D15"/>
  <c r="D20" i="109"/>
  <c r="G10"/>
  <c r="B11"/>
  <c r="B13"/>
  <c r="D14"/>
  <c r="D16"/>
  <c r="D18"/>
  <c r="B13" i="110"/>
  <c r="D14"/>
  <c r="D18"/>
  <c r="D20"/>
  <c r="D18" i="112"/>
  <c r="D18" i="113"/>
  <c r="D12"/>
  <c r="D16"/>
  <c r="B17"/>
  <c r="B16" i="95"/>
  <c r="B18"/>
  <c r="B11"/>
  <c r="B13" i="96"/>
  <c r="B16"/>
  <c r="B18"/>
  <c r="B18" i="97"/>
  <c r="B11"/>
  <c r="D12"/>
  <c r="B16"/>
  <c r="B13" i="98"/>
  <c r="B18"/>
  <c r="B16"/>
  <c r="B16" i="99"/>
  <c r="D17"/>
  <c r="B12" i="100"/>
  <c r="D75" i="102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D75" i="103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75" i="80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75" i="81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75" i="82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75" i="83"/>
  <c r="E75"/>
  <c r="B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B43"/>
  <c r="E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D78" i="84"/>
  <c r="B78"/>
  <c r="G79"/>
  <c r="G80"/>
  <c r="E80"/>
  <c r="G81"/>
  <c r="E81" s="1"/>
  <c r="G82"/>
  <c r="E82"/>
  <c r="G83"/>
  <c r="B83" s="1"/>
  <c r="G84"/>
  <c r="E84"/>
  <c r="G85"/>
  <c r="E85" s="1"/>
  <c r="G86"/>
  <c r="E86"/>
  <c r="G87"/>
  <c r="B87" s="1"/>
  <c r="G88"/>
  <c r="E88"/>
  <c r="G89"/>
  <c r="E89" s="1"/>
  <c r="G90"/>
  <c r="E90"/>
  <c r="G91"/>
  <c r="G92"/>
  <c r="G93"/>
  <c r="G94"/>
  <c r="G95"/>
  <c r="G96"/>
  <c r="G97"/>
  <c r="G98"/>
  <c r="G99"/>
  <c r="G100"/>
  <c r="G101"/>
  <c r="B80"/>
  <c r="B81"/>
  <c r="B82"/>
  <c r="B84"/>
  <c r="B85"/>
  <c r="B86"/>
  <c r="B88"/>
  <c r="B89"/>
  <c r="B45"/>
  <c r="G46"/>
  <c r="G47"/>
  <c r="E47" s="1"/>
  <c r="G48"/>
  <c r="E48" s="1"/>
  <c r="G49"/>
  <c r="E49" s="1"/>
  <c r="G50"/>
  <c r="E50" s="1"/>
  <c r="G51"/>
  <c r="E51" s="1"/>
  <c r="G52"/>
  <c r="E52" s="1"/>
  <c r="G53"/>
  <c r="E53" s="1"/>
  <c r="G54"/>
  <c r="E54" s="1"/>
  <c r="G55"/>
  <c r="E55" s="1"/>
  <c r="G56"/>
  <c r="E56" s="1"/>
  <c r="G57"/>
  <c r="E57" s="1"/>
  <c r="G58"/>
  <c r="G59"/>
  <c r="G60"/>
  <c r="G61"/>
  <c r="G62"/>
  <c r="G63"/>
  <c r="G64"/>
  <c r="G65"/>
  <c r="G66"/>
  <c r="G67"/>
  <c r="G68"/>
  <c r="B78" i="85"/>
  <c r="E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B45"/>
  <c r="E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B43" i="87"/>
  <c r="B44"/>
  <c r="B45"/>
  <c r="B46"/>
  <c r="B47"/>
  <c r="B48"/>
  <c r="B49"/>
  <c r="B50"/>
  <c r="B15"/>
  <c r="D16"/>
  <c r="D17"/>
  <c r="B48" i="88"/>
  <c r="B49"/>
  <c r="B11"/>
  <c r="B47" i="89"/>
  <c r="B14"/>
  <c r="B16"/>
  <c r="D17"/>
  <c r="B45" i="90"/>
  <c r="B46"/>
  <c r="B47"/>
  <c r="B48"/>
  <c r="B49"/>
  <c r="B50"/>
  <c r="D12"/>
  <c r="D13"/>
  <c r="B43" i="91"/>
  <c r="B44"/>
  <c r="B45"/>
  <c r="B46"/>
  <c r="B47"/>
  <c r="B48"/>
  <c r="B49"/>
  <c r="B50"/>
  <c r="B12"/>
  <c r="B32" i="92"/>
  <c r="B33"/>
  <c r="B34"/>
  <c r="B12"/>
  <c r="B13"/>
  <c r="D17"/>
  <c r="B31" i="58"/>
  <c r="B35"/>
  <c r="B39"/>
  <c r="B26"/>
  <c r="B33"/>
  <c r="B37"/>
  <c r="D50"/>
  <c r="B51"/>
  <c r="E51"/>
  <c r="D52"/>
  <c r="B53"/>
  <c r="E53"/>
  <c r="D54"/>
  <c r="B55"/>
  <c r="E55"/>
  <c r="D56"/>
  <c r="B57"/>
  <c r="E57"/>
  <c r="D58"/>
  <c r="B59"/>
  <c r="E59"/>
  <c r="B50"/>
  <c r="E50"/>
  <c r="D51"/>
  <c r="B52"/>
  <c r="E52"/>
  <c r="D53"/>
  <c r="B54"/>
  <c r="E54"/>
  <c r="D55"/>
  <c r="B56"/>
  <c r="E56"/>
  <c r="D57"/>
  <c r="E32"/>
  <c r="E34"/>
  <c r="E36"/>
  <c r="E38"/>
  <c r="E40"/>
  <c r="E26"/>
  <c r="E31"/>
  <c r="B32"/>
  <c r="E33"/>
  <c r="B34"/>
  <c r="E35"/>
  <c r="B36"/>
  <c r="E37"/>
  <c r="B38"/>
  <c r="B43" i="68"/>
  <c r="B44"/>
  <c r="B45"/>
  <c r="B46"/>
  <c r="B47"/>
  <c r="B48"/>
  <c r="B49"/>
  <c r="B50"/>
  <c r="D12"/>
  <c r="B13"/>
  <c r="B14"/>
  <c r="B16"/>
  <c r="B17"/>
  <c r="B18"/>
  <c r="B48" i="67"/>
  <c r="D13"/>
  <c r="B43" i="66"/>
  <c r="B44"/>
  <c r="B45"/>
  <c r="B46"/>
  <c r="B47"/>
  <c r="B48"/>
  <c r="B49"/>
  <c r="B50"/>
  <c r="D15"/>
  <c r="B11"/>
  <c r="B47" i="55"/>
  <c r="B48"/>
  <c r="B49"/>
  <c r="B50"/>
  <c r="D14"/>
  <c r="B15"/>
  <c r="B16"/>
  <c r="B17"/>
  <c r="B18"/>
  <c r="D11" i="77"/>
  <c r="B13" i="76"/>
  <c r="B17"/>
  <c r="B15"/>
  <c r="B12" i="75"/>
  <c r="B17"/>
  <c r="D11" i="74"/>
  <c r="B15"/>
  <c r="B16"/>
  <c r="B17"/>
  <c r="B18"/>
  <c r="B43" i="72"/>
  <c r="B44"/>
  <c r="B45"/>
  <c r="B46"/>
  <c r="B47"/>
  <c r="B48"/>
  <c r="B49"/>
  <c r="B50"/>
  <c r="B18"/>
  <c r="B43" i="71"/>
  <c r="B44"/>
  <c r="B45"/>
  <c r="B46"/>
  <c r="B47"/>
  <c r="B48"/>
  <c r="B49"/>
  <c r="B50"/>
  <c r="D12"/>
  <c r="D17"/>
  <c r="D11" i="3"/>
  <c r="C27" i="93"/>
  <c r="C29"/>
  <c r="C56" s="1"/>
  <c r="C31"/>
  <c r="C33"/>
  <c r="D12" i="86"/>
  <c r="B14" i="87"/>
  <c r="D15"/>
  <c r="D11"/>
  <c r="D18"/>
  <c r="B13" i="88"/>
  <c r="D14" i="90"/>
  <c r="D17"/>
  <c r="B13" i="91"/>
  <c r="B11"/>
  <c r="D12"/>
  <c r="D13"/>
  <c r="B16"/>
  <c r="D17"/>
  <c r="B11" i="92"/>
  <c r="D12"/>
  <c r="D13"/>
  <c r="B15"/>
  <c r="B16"/>
  <c r="B18"/>
  <c r="B18" i="93"/>
  <c r="D11"/>
  <c r="B13"/>
  <c r="B14"/>
  <c r="B15"/>
  <c r="B16"/>
  <c r="B12" i="3"/>
  <c r="B15"/>
  <c r="B17"/>
  <c r="B13" i="71"/>
  <c r="B18"/>
  <c r="D12" i="72"/>
  <c r="D18"/>
  <c r="B18" i="73"/>
  <c r="D19"/>
  <c r="D12" i="74"/>
  <c r="B13"/>
  <c r="D15"/>
  <c r="D16"/>
  <c r="D17"/>
  <c r="D18"/>
  <c r="D11" i="75"/>
  <c r="D13"/>
  <c r="D17"/>
  <c r="B11" i="76"/>
  <c r="D12"/>
  <c r="D13"/>
  <c r="D16"/>
  <c r="D18"/>
  <c r="D12" i="77"/>
  <c r="B13"/>
  <c r="B14"/>
  <c r="D16"/>
  <c r="B17"/>
  <c r="B18"/>
  <c r="B14" i="55"/>
  <c r="D15"/>
  <c r="D16"/>
  <c r="D17"/>
  <c r="D18"/>
  <c r="D12" i="66"/>
  <c r="B15"/>
  <c r="D16"/>
  <c r="D11" i="67"/>
  <c r="D12"/>
  <c r="B15"/>
  <c r="B18"/>
  <c r="D11" i="68"/>
  <c r="B15"/>
  <c r="D16"/>
  <c r="D17"/>
  <c r="D18"/>
  <c r="B49" i="25"/>
  <c r="E49"/>
  <c r="B50"/>
  <c r="E50"/>
  <c r="B51"/>
  <c r="E51"/>
  <c r="B52"/>
  <c r="E52"/>
  <c r="B53"/>
  <c r="E53"/>
  <c r="B54"/>
  <c r="E54"/>
  <c r="B55"/>
  <c r="E55"/>
  <c r="B56"/>
  <c r="E56"/>
  <c r="B57"/>
  <c r="E57"/>
  <c r="B58"/>
  <c r="E58"/>
  <c r="D49"/>
  <c r="D68" s="1"/>
  <c r="D50"/>
  <c r="D51"/>
  <c r="D52"/>
  <c r="D53"/>
  <c r="D54"/>
  <c r="D55"/>
  <c r="D56"/>
  <c r="D57"/>
  <c r="C30"/>
  <c r="C70" s="1"/>
  <c r="E30"/>
  <c r="C31"/>
  <c r="C68" s="1"/>
  <c r="E31"/>
  <c r="C32"/>
  <c r="E32"/>
  <c r="C33"/>
  <c r="E33"/>
  <c r="C34"/>
  <c r="E34"/>
  <c r="C35"/>
  <c r="E35"/>
  <c r="C36"/>
  <c r="E36"/>
  <c r="C37"/>
  <c r="E37"/>
  <c r="C38"/>
  <c r="E38"/>
  <c r="C39"/>
  <c r="E39"/>
  <c r="B30"/>
  <c r="B31"/>
  <c r="B32"/>
  <c r="B33"/>
  <c r="B34"/>
  <c r="B35"/>
  <c r="B36"/>
  <c r="B37"/>
  <c r="B38"/>
  <c r="D19" i="122"/>
  <c r="B20"/>
  <c r="G10" i="123"/>
  <c r="B11"/>
  <c r="D12"/>
  <c r="D13"/>
  <c r="B15"/>
  <c r="D16"/>
  <c r="D20"/>
  <c r="D14"/>
  <c r="D17"/>
  <c r="B20"/>
  <c r="E12" i="122"/>
  <c r="B12"/>
  <c r="E14"/>
  <c r="B14"/>
  <c r="E16"/>
  <c r="B16"/>
  <c r="D12"/>
  <c r="D14"/>
  <c r="D16"/>
  <c r="B12" i="120"/>
  <c r="D13"/>
  <c r="B15"/>
  <c r="D16"/>
  <c r="D17"/>
  <c r="D18"/>
  <c r="D11"/>
  <c r="B14"/>
  <c r="D15"/>
  <c r="D19"/>
  <c r="B15" i="121"/>
  <c r="B20"/>
  <c r="D11"/>
  <c r="D14"/>
  <c r="D15"/>
  <c r="B18"/>
  <c r="D19"/>
  <c r="D15" i="117"/>
  <c r="D13"/>
  <c r="D19"/>
  <c r="D12"/>
  <c r="D14"/>
  <c r="D20"/>
  <c r="D18"/>
  <c r="G10"/>
  <c r="B12"/>
  <c r="B14"/>
  <c r="B16"/>
  <c r="B18"/>
  <c r="B20"/>
  <c r="B12" i="118"/>
  <c r="B11"/>
  <c r="D12"/>
  <c r="B14"/>
  <c r="D15"/>
  <c r="D17"/>
  <c r="D19"/>
  <c r="B20" i="94"/>
  <c r="D11"/>
  <c r="D12"/>
  <c r="D15"/>
  <c r="B17"/>
  <c r="D18"/>
  <c r="D13"/>
  <c r="B16"/>
  <c r="D17"/>
  <c r="B13" i="117"/>
  <c r="B15"/>
  <c r="B17"/>
  <c r="B19"/>
  <c r="B17" i="118"/>
  <c r="B19"/>
  <c r="B15" i="114"/>
  <c r="B20"/>
  <c r="D15"/>
  <c r="B18"/>
  <c r="D19"/>
  <c r="D11" i="115"/>
  <c r="B13"/>
  <c r="D16"/>
  <c r="B12"/>
  <c r="D13"/>
  <c r="B16"/>
  <c r="D17"/>
  <c r="D19"/>
  <c r="B12" i="116"/>
  <c r="D13"/>
  <c r="B16"/>
  <c r="D17"/>
  <c r="E11"/>
  <c r="D11"/>
  <c r="E14"/>
  <c r="B14"/>
  <c r="E15"/>
  <c r="D15"/>
  <c r="E18"/>
  <c r="B18"/>
  <c r="E20"/>
  <c r="B20"/>
  <c r="B11"/>
  <c r="D14"/>
  <c r="B15"/>
  <c r="D18"/>
  <c r="D20"/>
  <c r="B19" i="115"/>
  <c r="B19" i="116"/>
  <c r="B13" i="104"/>
  <c r="D11"/>
  <c r="B19"/>
  <c r="B14"/>
  <c r="D15"/>
  <c r="D19"/>
  <c r="D13"/>
  <c r="D17" i="105"/>
  <c r="B19"/>
  <c r="D11"/>
  <c r="D14"/>
  <c r="B18"/>
  <c r="D19"/>
  <c r="D11" i="106"/>
  <c r="D12"/>
  <c r="D13"/>
  <c r="D14"/>
  <c r="D15"/>
  <c r="B19"/>
  <c r="B20"/>
  <c r="B18"/>
  <c r="D19"/>
  <c r="D17" i="107"/>
  <c r="B20"/>
  <c r="B13"/>
  <c r="B15"/>
  <c r="B17"/>
  <c r="B19"/>
  <c r="D11" i="108"/>
  <c r="B13"/>
  <c r="B19"/>
  <c r="D13"/>
  <c r="B16"/>
  <c r="D19"/>
  <c r="D11" i="109"/>
  <c r="D12"/>
  <c r="D15"/>
  <c r="B17"/>
  <c r="B20"/>
  <c r="D13"/>
  <c r="B16"/>
  <c r="D17"/>
  <c r="D19"/>
  <c r="D11" i="110"/>
  <c r="D12"/>
  <c r="D13"/>
  <c r="B19"/>
  <c r="D15"/>
  <c r="B18"/>
  <c r="D19"/>
  <c r="D11" i="112"/>
  <c r="D13"/>
  <c r="D15"/>
  <c r="D17"/>
  <c r="B12" i="113"/>
  <c r="D13"/>
  <c r="D15"/>
  <c r="B18"/>
  <c r="D11"/>
  <c r="B14"/>
  <c r="B16"/>
  <c r="D17"/>
  <c r="D15" i="95"/>
  <c r="B17"/>
  <c r="D18"/>
  <c r="D11"/>
  <c r="B15"/>
  <c r="D16"/>
  <c r="D17"/>
  <c r="D13" i="96"/>
  <c r="D11"/>
  <c r="D16"/>
  <c r="D17"/>
  <c r="D18"/>
  <c r="D12"/>
  <c r="D18" i="97"/>
  <c r="D11"/>
  <c r="D16"/>
  <c r="D14"/>
  <c r="D18" i="98"/>
  <c r="D11"/>
  <c r="D12"/>
  <c r="D15"/>
  <c r="D16"/>
  <c r="B15"/>
  <c r="D11" i="99"/>
  <c r="B12"/>
  <c r="D15"/>
  <c r="D18"/>
  <c r="B11"/>
  <c r="D12"/>
  <c r="B15"/>
  <c r="B18"/>
  <c r="B11" i="100"/>
  <c r="B17"/>
  <c r="B14"/>
  <c r="B16"/>
  <c r="G11" i="103"/>
  <c r="D34"/>
  <c r="E34"/>
  <c r="B11"/>
  <c r="G12"/>
  <c r="G14"/>
  <c r="G16"/>
  <c r="G18"/>
  <c r="G20"/>
  <c r="G22"/>
  <c r="G24"/>
  <c r="G26"/>
  <c r="G28"/>
  <c r="G30"/>
  <c r="G32"/>
  <c r="B34"/>
  <c r="G13"/>
  <c r="G15"/>
  <c r="G17"/>
  <c r="G19"/>
  <c r="G21"/>
  <c r="G23"/>
  <c r="G25"/>
  <c r="G27"/>
  <c r="G29"/>
  <c r="G31"/>
  <c r="G33"/>
  <c r="G33" i="102"/>
  <c r="G31"/>
  <c r="G29"/>
  <c r="G27"/>
  <c r="G25"/>
  <c r="G23"/>
  <c r="G21"/>
  <c r="G19"/>
  <c r="G17"/>
  <c r="G15"/>
  <c r="G13"/>
  <c r="G34"/>
  <c r="G32"/>
  <c r="G30"/>
  <c r="G28"/>
  <c r="G26"/>
  <c r="G24"/>
  <c r="G22"/>
  <c r="G20"/>
  <c r="G18"/>
  <c r="G16"/>
  <c r="G14"/>
  <c r="G12"/>
  <c r="D34" i="101"/>
  <c r="E34"/>
  <c r="B34"/>
  <c r="G11"/>
  <c r="G13"/>
  <c r="G15"/>
  <c r="G17"/>
  <c r="G19"/>
  <c r="G21"/>
  <c r="G23"/>
  <c r="G25"/>
  <c r="G27"/>
  <c r="G29"/>
  <c r="G31"/>
  <c r="G33"/>
  <c r="G12"/>
  <c r="G14"/>
  <c r="G16"/>
  <c r="G18"/>
  <c r="G20"/>
  <c r="G22"/>
  <c r="G24"/>
  <c r="G26"/>
  <c r="G28"/>
  <c r="G30"/>
  <c r="G32"/>
  <c r="B15" i="113"/>
  <c r="B11" i="112"/>
  <c r="B13"/>
  <c r="B15"/>
  <c r="B17"/>
  <c r="D33" i="111"/>
  <c r="E33"/>
  <c r="B33"/>
  <c r="G12"/>
  <c r="G14"/>
  <c r="G16"/>
  <c r="G18"/>
  <c r="G20"/>
  <c r="G22"/>
  <c r="G24"/>
  <c r="G26"/>
  <c r="G28"/>
  <c r="G30"/>
  <c r="G32"/>
  <c r="G34"/>
  <c r="G11"/>
  <c r="G13"/>
  <c r="G15"/>
  <c r="G17"/>
  <c r="G19"/>
  <c r="G21"/>
  <c r="G23"/>
  <c r="G25"/>
  <c r="G27"/>
  <c r="G29"/>
  <c r="G31"/>
  <c r="B19" i="109"/>
  <c r="B15" i="94"/>
  <c r="G13" i="79"/>
  <c r="G17"/>
  <c r="B17" s="1"/>
  <c r="G21"/>
  <c r="G25"/>
  <c r="B25"/>
  <c r="G29"/>
  <c r="G33"/>
  <c r="B33" s="1"/>
  <c r="G11"/>
  <c r="B11" s="1"/>
  <c r="G15"/>
  <c r="B15" s="1"/>
  <c r="G19"/>
  <c r="G23"/>
  <c r="B23" s="1"/>
  <c r="G27"/>
  <c r="G31"/>
  <c r="B31"/>
  <c r="D15" i="86"/>
  <c r="B14"/>
  <c r="D17"/>
  <c r="D11"/>
  <c r="D13"/>
  <c r="D14"/>
  <c r="E16"/>
  <c r="B16"/>
  <c r="E18"/>
  <c r="B18"/>
  <c r="B11" i="87"/>
  <c r="D12"/>
  <c r="D13"/>
  <c r="B18"/>
  <c r="D14"/>
  <c r="B14" i="88"/>
  <c r="D11"/>
  <c r="D12"/>
  <c r="D13"/>
  <c r="D14"/>
  <c r="D15"/>
  <c r="D16"/>
  <c r="D17"/>
  <c r="D18"/>
  <c r="B12"/>
  <c r="B15"/>
  <c r="B18"/>
  <c r="D11" i="89"/>
  <c r="D15"/>
  <c r="D14"/>
  <c r="D18"/>
  <c r="B11"/>
  <c r="D12"/>
  <c r="B15"/>
  <c r="D16"/>
  <c r="B11" i="90"/>
  <c r="B18"/>
  <c r="D11"/>
  <c r="B14"/>
  <c r="D15"/>
  <c r="B17"/>
  <c r="D18"/>
  <c r="D11" i="91"/>
  <c r="B18"/>
  <c r="B14"/>
  <c r="D15"/>
  <c r="D16"/>
  <c r="D14"/>
  <c r="D18"/>
  <c r="B17" i="92"/>
  <c r="D18"/>
  <c r="D14"/>
  <c r="D11"/>
  <c r="B14"/>
  <c r="D15"/>
  <c r="D16"/>
  <c r="B12" i="93"/>
  <c r="D13"/>
  <c r="D14"/>
  <c r="D15"/>
  <c r="D16"/>
  <c r="D17"/>
  <c r="D18"/>
  <c r="D12"/>
  <c r="B11" i="3"/>
  <c r="D12"/>
  <c r="B14"/>
  <c r="B16"/>
  <c r="D17"/>
  <c r="B18"/>
  <c r="B13"/>
  <c r="D14"/>
  <c r="D15"/>
  <c r="D18"/>
  <c r="B12" i="71"/>
  <c r="D13"/>
  <c r="D18"/>
  <c r="E11"/>
  <c r="D11"/>
  <c r="E15"/>
  <c r="B15"/>
  <c r="E16"/>
  <c r="D16"/>
  <c r="B11"/>
  <c r="D15"/>
  <c r="B16"/>
  <c r="G12" i="79"/>
  <c r="B13"/>
  <c r="G14"/>
  <c r="G16"/>
  <c r="G18"/>
  <c r="B19"/>
  <c r="G20"/>
  <c r="B21"/>
  <c r="G22"/>
  <c r="G24"/>
  <c r="G26"/>
  <c r="B27"/>
  <c r="G28"/>
  <c r="B29"/>
  <c r="G30"/>
  <c r="G32"/>
  <c r="G11" i="80"/>
  <c r="G13"/>
  <c r="G15"/>
  <c r="G17"/>
  <c r="G19"/>
  <c r="G21"/>
  <c r="G23"/>
  <c r="G25"/>
  <c r="G27"/>
  <c r="G29"/>
  <c r="G31"/>
  <c r="G33"/>
  <c r="G12"/>
  <c r="G14"/>
  <c r="G16"/>
  <c r="G18"/>
  <c r="G20"/>
  <c r="G22"/>
  <c r="G24"/>
  <c r="G26"/>
  <c r="G28"/>
  <c r="G30"/>
  <c r="G32"/>
  <c r="G11" i="81"/>
  <c r="G13"/>
  <c r="G15"/>
  <c r="G17"/>
  <c r="G19"/>
  <c r="G21"/>
  <c r="G23"/>
  <c r="G25"/>
  <c r="G27"/>
  <c r="G29"/>
  <c r="G31"/>
  <c r="G33"/>
  <c r="G12"/>
  <c r="G14"/>
  <c r="G16"/>
  <c r="G18"/>
  <c r="G20"/>
  <c r="G22"/>
  <c r="G24"/>
  <c r="G26"/>
  <c r="G28"/>
  <c r="G30"/>
  <c r="G32"/>
  <c r="G11" i="82"/>
  <c r="G13"/>
  <c r="G15"/>
  <c r="G17"/>
  <c r="G19"/>
  <c r="G21"/>
  <c r="G33"/>
  <c r="G31"/>
  <c r="G29"/>
  <c r="G27"/>
  <c r="G34"/>
  <c r="G32"/>
  <c r="G30"/>
  <c r="G28"/>
  <c r="G26"/>
  <c r="G24"/>
  <c r="G22"/>
  <c r="G12"/>
  <c r="G14"/>
  <c r="G16"/>
  <c r="G18"/>
  <c r="G20"/>
  <c r="G23"/>
  <c r="G12" i="83"/>
  <c r="G14"/>
  <c r="G16"/>
  <c r="G18"/>
  <c r="G20"/>
  <c r="G22"/>
  <c r="G24"/>
  <c r="G26"/>
  <c r="G28"/>
  <c r="G30"/>
  <c r="G32"/>
  <c r="G34"/>
  <c r="G11"/>
  <c r="G13"/>
  <c r="G15"/>
  <c r="G17"/>
  <c r="G19"/>
  <c r="G21"/>
  <c r="G23"/>
  <c r="G25"/>
  <c r="G27"/>
  <c r="G29"/>
  <c r="G31"/>
  <c r="G13" i="84"/>
  <c r="G15"/>
  <c r="D15"/>
  <c r="G17"/>
  <c r="G19"/>
  <c r="D19" s="1"/>
  <c r="G21"/>
  <c r="B21" s="1"/>
  <c r="G23"/>
  <c r="B23" s="1"/>
  <c r="G25"/>
  <c r="G27"/>
  <c r="G29"/>
  <c r="G31"/>
  <c r="G33"/>
  <c r="G35"/>
  <c r="G12"/>
  <c r="D12" s="1"/>
  <c r="G14"/>
  <c r="D14"/>
  <c r="B15"/>
  <c r="G16"/>
  <c r="D16" s="1"/>
  <c r="B17"/>
  <c r="G18"/>
  <c r="D18" s="1"/>
  <c r="B19"/>
  <c r="G20"/>
  <c r="D20" s="1"/>
  <c r="G22"/>
  <c r="D22"/>
  <c r="G24"/>
  <c r="G26"/>
  <c r="G28"/>
  <c r="G30"/>
  <c r="G32"/>
  <c r="G13" i="85"/>
  <c r="G15"/>
  <c r="G17"/>
  <c r="G19"/>
  <c r="G21"/>
  <c r="G23"/>
  <c r="G25"/>
  <c r="G27"/>
  <c r="G29"/>
  <c r="G31"/>
  <c r="G33"/>
  <c r="G35"/>
  <c r="G12"/>
  <c r="G14"/>
  <c r="G16"/>
  <c r="G18"/>
  <c r="G20"/>
  <c r="G22"/>
  <c r="G24"/>
  <c r="G26"/>
  <c r="G28"/>
  <c r="G30"/>
  <c r="G32"/>
  <c r="B11" i="86"/>
  <c r="B13"/>
  <c r="B15"/>
  <c r="B17"/>
  <c r="D11" i="72"/>
  <c r="D13"/>
  <c r="D15"/>
  <c r="D17"/>
  <c r="D15" i="73"/>
  <c r="D20"/>
  <c r="D18"/>
  <c r="B15"/>
  <c r="D16"/>
  <c r="B20"/>
  <c r="B14" i="74"/>
  <c r="B12"/>
  <c r="D13"/>
  <c r="D14"/>
  <c r="D18" i="75"/>
  <c r="D12"/>
  <c r="B13"/>
  <c r="D14"/>
  <c r="D16"/>
  <c r="B18"/>
  <c r="D15" i="76"/>
  <c r="B18"/>
  <c r="D11"/>
  <c r="B16"/>
  <c r="D17"/>
  <c r="B12" i="77"/>
  <c r="D13"/>
  <c r="D14"/>
  <c r="B16"/>
  <c r="D17"/>
  <c r="D18"/>
  <c r="D15"/>
  <c r="D11" i="55"/>
  <c r="D13"/>
  <c r="B11"/>
  <c r="D11" i="66"/>
  <c r="D13"/>
  <c r="B14"/>
  <c r="D17"/>
  <c r="B18"/>
  <c r="B13"/>
  <c r="D14"/>
  <c r="B17"/>
  <c r="D18"/>
  <c r="B14" i="67"/>
  <c r="D16"/>
  <c r="D17"/>
  <c r="D18"/>
  <c r="B13"/>
  <c r="D14"/>
  <c r="B12" i="68"/>
  <c r="D13"/>
  <c r="D14"/>
  <c r="D15"/>
  <c r="B11" i="72"/>
  <c r="B13"/>
  <c r="B15"/>
  <c r="B17"/>
  <c r="B16" i="75"/>
  <c r="B11" i="77"/>
  <c r="B12" i="66"/>
  <c r="B16" i="67"/>
  <c r="B12" i="58"/>
  <c r="E12"/>
  <c r="B13"/>
  <c r="E13"/>
  <c r="B14"/>
  <c r="E14"/>
  <c r="B15"/>
  <c r="E15"/>
  <c r="B16"/>
  <c r="E16"/>
  <c r="B17"/>
  <c r="E17"/>
  <c r="B18"/>
  <c r="E18"/>
  <c r="B19"/>
  <c r="E19"/>
  <c r="B20"/>
  <c r="E20"/>
  <c r="D12"/>
  <c r="D13"/>
  <c r="D14"/>
  <c r="D15"/>
  <c r="D16"/>
  <c r="D17"/>
  <c r="D18"/>
  <c r="D19"/>
  <c r="D20"/>
  <c r="E7" i="25"/>
  <c r="B13" i="55"/>
  <c r="D7" i="25"/>
  <c r="B11"/>
  <c r="E11"/>
  <c r="B12"/>
  <c r="E12"/>
  <c r="B13"/>
  <c r="E13"/>
  <c r="B14"/>
  <c r="E14"/>
  <c r="B15"/>
  <c r="E15"/>
  <c r="B16"/>
  <c r="E16"/>
  <c r="B17"/>
  <c r="E17"/>
  <c r="B18"/>
  <c r="E18"/>
  <c r="B19"/>
  <c r="E19"/>
  <c r="D11"/>
  <c r="D12"/>
  <c r="D13"/>
  <c r="D14"/>
  <c r="D15"/>
  <c r="D16"/>
  <c r="D17"/>
  <c r="D18"/>
  <c r="D19"/>
  <c r="E97" i="111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98" i="101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97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97" i="102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97" i="103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97" i="80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97" i="81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97" i="82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97" i="83"/>
  <c r="B97"/>
  <c r="D97"/>
  <c r="E95"/>
  <c r="B95"/>
  <c r="D95"/>
  <c r="E93"/>
  <c r="B93"/>
  <c r="D93"/>
  <c r="E91"/>
  <c r="B91"/>
  <c r="D91"/>
  <c r="E89"/>
  <c r="B89"/>
  <c r="D89"/>
  <c r="E87"/>
  <c r="B87"/>
  <c r="D87"/>
  <c r="E85"/>
  <c r="B85"/>
  <c r="D85"/>
  <c r="E83"/>
  <c r="B83"/>
  <c r="D83"/>
  <c r="E81"/>
  <c r="B81"/>
  <c r="D81"/>
  <c r="E79"/>
  <c r="B79"/>
  <c r="D79"/>
  <c r="E77"/>
  <c r="B77"/>
  <c r="D77"/>
  <c r="D104" s="1"/>
  <c r="E98"/>
  <c r="B98"/>
  <c r="D98"/>
  <c r="E96"/>
  <c r="B96"/>
  <c r="D96"/>
  <c r="E94"/>
  <c r="B94"/>
  <c r="D94"/>
  <c r="E92"/>
  <c r="B92"/>
  <c r="D92"/>
  <c r="E90"/>
  <c r="B90"/>
  <c r="D90"/>
  <c r="E88"/>
  <c r="B88"/>
  <c r="D88"/>
  <c r="E86"/>
  <c r="B86"/>
  <c r="D86"/>
  <c r="E84"/>
  <c r="B84"/>
  <c r="D84"/>
  <c r="D103" s="1"/>
  <c r="E82"/>
  <c r="B82"/>
  <c r="D82"/>
  <c r="E80"/>
  <c r="B80"/>
  <c r="D80"/>
  <c r="E78"/>
  <c r="B78"/>
  <c r="D78"/>
  <c r="D105" s="1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45"/>
  <c r="B45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46"/>
  <c r="B46"/>
  <c r="E101" i="84"/>
  <c r="B101"/>
  <c r="D101"/>
  <c r="E99"/>
  <c r="B99"/>
  <c r="D99"/>
  <c r="E97"/>
  <c r="B97"/>
  <c r="D97"/>
  <c r="E95"/>
  <c r="B95"/>
  <c r="D95"/>
  <c r="E93"/>
  <c r="B93"/>
  <c r="D93"/>
  <c r="E91"/>
  <c r="B91"/>
  <c r="D91"/>
  <c r="D90"/>
  <c r="D89"/>
  <c r="D88"/>
  <c r="D87"/>
  <c r="D106" s="1"/>
  <c r="D86"/>
  <c r="D85"/>
  <c r="D84"/>
  <c r="D83"/>
  <c r="D82"/>
  <c r="D81"/>
  <c r="D108" s="1"/>
  <c r="D80"/>
  <c r="D107" s="1"/>
  <c r="B90"/>
  <c r="E100"/>
  <c r="B100"/>
  <c r="D100"/>
  <c r="E98"/>
  <c r="B98"/>
  <c r="D98"/>
  <c r="E96"/>
  <c r="B96"/>
  <c r="D96"/>
  <c r="E94"/>
  <c r="B94"/>
  <c r="D94"/>
  <c r="E92"/>
  <c r="B92"/>
  <c r="D92"/>
  <c r="E68"/>
  <c r="B68"/>
  <c r="E66"/>
  <c r="B66"/>
  <c r="E64"/>
  <c r="B64"/>
  <c r="E62"/>
  <c r="B62"/>
  <c r="E60"/>
  <c r="B60"/>
  <c r="E58"/>
  <c r="B58"/>
  <c r="B57"/>
  <c r="B56"/>
  <c r="B55"/>
  <c r="B54"/>
  <c r="B53"/>
  <c r="B52"/>
  <c r="B51"/>
  <c r="B50"/>
  <c r="B49"/>
  <c r="B48"/>
  <c r="B47"/>
  <c r="E67"/>
  <c r="B67"/>
  <c r="E65"/>
  <c r="B65"/>
  <c r="E63"/>
  <c r="B63"/>
  <c r="E61"/>
  <c r="B61"/>
  <c r="E59"/>
  <c r="B59"/>
  <c r="E100" i="85"/>
  <c r="B100"/>
  <c r="E98"/>
  <c r="B98"/>
  <c r="E96"/>
  <c r="B96"/>
  <c r="E94"/>
  <c r="B94"/>
  <c r="E92"/>
  <c r="B92"/>
  <c r="E90"/>
  <c r="B90"/>
  <c r="E88"/>
  <c r="B88"/>
  <c r="E86"/>
  <c r="B86"/>
  <c r="E84"/>
  <c r="B84"/>
  <c r="E82"/>
  <c r="B82"/>
  <c r="E80"/>
  <c r="B80"/>
  <c r="E101"/>
  <c r="B101"/>
  <c r="E99"/>
  <c r="B99"/>
  <c r="E97"/>
  <c r="B97"/>
  <c r="E95"/>
  <c r="B95"/>
  <c r="E93"/>
  <c r="B93"/>
  <c r="E91"/>
  <c r="B91"/>
  <c r="E89"/>
  <c r="B89"/>
  <c r="E87"/>
  <c r="B87"/>
  <c r="E85"/>
  <c r="B85"/>
  <c r="E83"/>
  <c r="B83"/>
  <c r="E81"/>
  <c r="B81"/>
  <c r="E67"/>
  <c r="B67"/>
  <c r="E65"/>
  <c r="B65"/>
  <c r="E63"/>
  <c r="B63"/>
  <c r="E61"/>
  <c r="B61"/>
  <c r="E59"/>
  <c r="B59"/>
  <c r="E57"/>
  <c r="B57"/>
  <c r="E55"/>
  <c r="B55"/>
  <c r="E53"/>
  <c r="B53"/>
  <c r="E51"/>
  <c r="B51"/>
  <c r="E49"/>
  <c r="B49"/>
  <c r="E47"/>
  <c r="B47"/>
  <c r="E68"/>
  <c r="B68"/>
  <c r="E66"/>
  <c r="B66"/>
  <c r="E64"/>
  <c r="B64"/>
  <c r="E62"/>
  <c r="B62"/>
  <c r="E60"/>
  <c r="B60"/>
  <c r="E58"/>
  <c r="B58"/>
  <c r="E56"/>
  <c r="B56"/>
  <c r="E54"/>
  <c r="B54"/>
  <c r="E52"/>
  <c r="B52"/>
  <c r="E50"/>
  <c r="B50"/>
  <c r="E48"/>
  <c r="B48"/>
  <c r="E11" i="103"/>
  <c r="D11"/>
  <c r="D31"/>
  <c r="E31"/>
  <c r="B31"/>
  <c r="D27"/>
  <c r="E27"/>
  <c r="B27"/>
  <c r="D23"/>
  <c r="E23"/>
  <c r="B23"/>
  <c r="D19"/>
  <c r="E19"/>
  <c r="B19"/>
  <c r="D15"/>
  <c r="E15"/>
  <c r="B15"/>
  <c r="E32"/>
  <c r="B32"/>
  <c r="D32"/>
  <c r="E28"/>
  <c r="B28"/>
  <c r="D28"/>
  <c r="E24"/>
  <c r="B24"/>
  <c r="D24"/>
  <c r="E20"/>
  <c r="B20"/>
  <c r="D20"/>
  <c r="E16"/>
  <c r="B16"/>
  <c r="D16"/>
  <c r="E33"/>
  <c r="B33"/>
  <c r="D33"/>
  <c r="D29"/>
  <c r="E29"/>
  <c r="B29"/>
  <c r="D25"/>
  <c r="E25"/>
  <c r="B25"/>
  <c r="D21"/>
  <c r="E21"/>
  <c r="B21"/>
  <c r="D17"/>
  <c r="E17"/>
  <c r="B17"/>
  <c r="D13"/>
  <c r="E13"/>
  <c r="B13"/>
  <c r="E30"/>
  <c r="B30"/>
  <c r="D30"/>
  <c r="E26"/>
  <c r="B26"/>
  <c r="D26"/>
  <c r="E22"/>
  <c r="B22"/>
  <c r="D22"/>
  <c r="E18"/>
  <c r="B18"/>
  <c r="D18"/>
  <c r="E14"/>
  <c r="B14"/>
  <c r="D14"/>
  <c r="E14" i="102"/>
  <c r="B14"/>
  <c r="D14"/>
  <c r="E18"/>
  <c r="B18"/>
  <c r="D18"/>
  <c r="E22"/>
  <c r="B22"/>
  <c r="D22"/>
  <c r="E26"/>
  <c r="B26"/>
  <c r="D26"/>
  <c r="E30"/>
  <c r="B30"/>
  <c r="D30"/>
  <c r="E34"/>
  <c r="B34"/>
  <c r="D34"/>
  <c r="D15"/>
  <c r="E15"/>
  <c r="B15"/>
  <c r="D19"/>
  <c r="E19"/>
  <c r="B19"/>
  <c r="D23"/>
  <c r="E23"/>
  <c r="B23"/>
  <c r="D27"/>
  <c r="E27"/>
  <c r="B27"/>
  <c r="D31"/>
  <c r="E31"/>
  <c r="B31"/>
  <c r="E16"/>
  <c r="B16"/>
  <c r="D16"/>
  <c r="E20"/>
  <c r="B20"/>
  <c r="D20"/>
  <c r="E24"/>
  <c r="B24"/>
  <c r="D24"/>
  <c r="E28"/>
  <c r="B28"/>
  <c r="D28"/>
  <c r="E32"/>
  <c r="B32"/>
  <c r="D32"/>
  <c r="E13"/>
  <c r="B13"/>
  <c r="D13"/>
  <c r="D17"/>
  <c r="E17"/>
  <c r="B17"/>
  <c r="D21"/>
  <c r="E21"/>
  <c r="B21"/>
  <c r="D25"/>
  <c r="E25"/>
  <c r="B25"/>
  <c r="D29"/>
  <c r="E29"/>
  <c r="B29"/>
  <c r="D33"/>
  <c r="E33"/>
  <c r="B33"/>
  <c r="D30" i="101"/>
  <c r="E30"/>
  <c r="B30"/>
  <c r="D26"/>
  <c r="E26"/>
  <c r="B26"/>
  <c r="D22"/>
  <c r="E22"/>
  <c r="B22"/>
  <c r="D18"/>
  <c r="E18"/>
  <c r="B18"/>
  <c r="D14"/>
  <c r="E14"/>
  <c r="B14"/>
  <c r="E31"/>
  <c r="B31"/>
  <c r="D31"/>
  <c r="E27"/>
  <c r="B27"/>
  <c r="D27"/>
  <c r="E23"/>
  <c r="B23"/>
  <c r="D23"/>
  <c r="E19"/>
  <c r="B19"/>
  <c r="D19"/>
  <c r="E15"/>
  <c r="B15"/>
  <c r="D15"/>
  <c r="E11"/>
  <c r="B11"/>
  <c r="D11"/>
  <c r="D32"/>
  <c r="E32"/>
  <c r="B32"/>
  <c r="D28"/>
  <c r="E28"/>
  <c r="B28"/>
  <c r="D24"/>
  <c r="E24"/>
  <c r="B24"/>
  <c r="D20"/>
  <c r="E20"/>
  <c r="B20"/>
  <c r="D16"/>
  <c r="E16"/>
  <c r="B16"/>
  <c r="E33"/>
  <c r="B33"/>
  <c r="D33"/>
  <c r="E29"/>
  <c r="B29"/>
  <c r="D29"/>
  <c r="E25"/>
  <c r="B25"/>
  <c r="D25"/>
  <c r="E21"/>
  <c r="B21"/>
  <c r="D21"/>
  <c r="E17"/>
  <c r="B17"/>
  <c r="D17"/>
  <c r="E13"/>
  <c r="B13"/>
  <c r="D13"/>
  <c r="D31" i="111"/>
  <c r="E31"/>
  <c r="B31"/>
  <c r="D27"/>
  <c r="E27"/>
  <c r="B27"/>
  <c r="D23"/>
  <c r="E23"/>
  <c r="B23"/>
  <c r="D19"/>
  <c r="E19"/>
  <c r="B19"/>
  <c r="D15"/>
  <c r="E15"/>
  <c r="B15"/>
  <c r="D11"/>
  <c r="E11"/>
  <c r="B11"/>
  <c r="E34"/>
  <c r="B34"/>
  <c r="D34"/>
  <c r="E30"/>
  <c r="B30"/>
  <c r="D30"/>
  <c r="E26"/>
  <c r="B26"/>
  <c r="D26"/>
  <c r="E22"/>
  <c r="B22"/>
  <c r="D22"/>
  <c r="E18"/>
  <c r="B18"/>
  <c r="D18"/>
  <c r="E14"/>
  <c r="B14"/>
  <c r="D14"/>
  <c r="D29"/>
  <c r="E29"/>
  <c r="B29"/>
  <c r="D25"/>
  <c r="E25"/>
  <c r="B25"/>
  <c r="D21"/>
  <c r="E21"/>
  <c r="B21"/>
  <c r="D17"/>
  <c r="E17"/>
  <c r="B17"/>
  <c r="D13"/>
  <c r="E13"/>
  <c r="B13"/>
  <c r="E32"/>
  <c r="B32"/>
  <c r="D32"/>
  <c r="E28"/>
  <c r="B28"/>
  <c r="D28"/>
  <c r="E24"/>
  <c r="B24"/>
  <c r="D24"/>
  <c r="E20"/>
  <c r="B20"/>
  <c r="D20"/>
  <c r="E16"/>
  <c r="B16"/>
  <c r="D16"/>
  <c r="E31" i="79"/>
  <c r="D31"/>
  <c r="E23"/>
  <c r="D23"/>
  <c r="E15"/>
  <c r="D15"/>
  <c r="E29"/>
  <c r="D29"/>
  <c r="E21"/>
  <c r="D21"/>
  <c r="E13"/>
  <c r="D13"/>
  <c r="E27"/>
  <c r="D27"/>
  <c r="E19"/>
  <c r="D19"/>
  <c r="E11"/>
  <c r="D11"/>
  <c r="E33"/>
  <c r="D33"/>
  <c r="E25"/>
  <c r="D25"/>
  <c r="E17"/>
  <c r="D17"/>
  <c r="E32"/>
  <c r="B32"/>
  <c r="D32"/>
  <c r="E30"/>
  <c r="B30"/>
  <c r="D30"/>
  <c r="E28"/>
  <c r="B28"/>
  <c r="D28"/>
  <c r="E26"/>
  <c r="B26"/>
  <c r="D26"/>
  <c r="E24"/>
  <c r="B24"/>
  <c r="D24"/>
  <c r="E22"/>
  <c r="B22"/>
  <c r="D22"/>
  <c r="E20"/>
  <c r="B20"/>
  <c r="D20"/>
  <c r="E18"/>
  <c r="B18"/>
  <c r="D18"/>
  <c r="E16"/>
  <c r="B16"/>
  <c r="D16"/>
  <c r="E14"/>
  <c r="B14"/>
  <c r="D14"/>
  <c r="D30" i="80"/>
  <c r="E30"/>
  <c r="B30"/>
  <c r="D26"/>
  <c r="E26"/>
  <c r="B26"/>
  <c r="D22"/>
  <c r="E22"/>
  <c r="B22"/>
  <c r="D18"/>
  <c r="E18"/>
  <c r="B18"/>
  <c r="D14"/>
  <c r="E14"/>
  <c r="B14"/>
  <c r="E31"/>
  <c r="B31"/>
  <c r="D31"/>
  <c r="E27"/>
  <c r="B27"/>
  <c r="D27"/>
  <c r="E23"/>
  <c r="B23"/>
  <c r="D23"/>
  <c r="E19"/>
  <c r="B19"/>
  <c r="D19"/>
  <c r="E15"/>
  <c r="B15"/>
  <c r="D15"/>
  <c r="E11"/>
  <c r="B11"/>
  <c r="D11"/>
  <c r="D32"/>
  <c r="E32"/>
  <c r="B32"/>
  <c r="D28"/>
  <c r="E28"/>
  <c r="B28"/>
  <c r="D24"/>
  <c r="E24"/>
  <c r="B24"/>
  <c r="D20"/>
  <c r="E20"/>
  <c r="B20"/>
  <c r="D16"/>
  <c r="E16"/>
  <c r="B16"/>
  <c r="E33"/>
  <c r="B33"/>
  <c r="D33"/>
  <c r="E29"/>
  <c r="B29"/>
  <c r="D29"/>
  <c r="E25"/>
  <c r="B25"/>
  <c r="D25"/>
  <c r="E21"/>
  <c r="B21"/>
  <c r="D21"/>
  <c r="E17"/>
  <c r="B17"/>
  <c r="D17"/>
  <c r="E13"/>
  <c r="B13"/>
  <c r="D13"/>
  <c r="D30" i="81"/>
  <c r="E30"/>
  <c r="B30"/>
  <c r="D26"/>
  <c r="E26"/>
  <c r="B26"/>
  <c r="D22"/>
  <c r="E22"/>
  <c r="B22"/>
  <c r="D18"/>
  <c r="E18"/>
  <c r="B18"/>
  <c r="D14"/>
  <c r="E14"/>
  <c r="B14"/>
  <c r="E33"/>
  <c r="B33"/>
  <c r="D33"/>
  <c r="E29"/>
  <c r="B29"/>
  <c r="D29"/>
  <c r="E25"/>
  <c r="B25"/>
  <c r="D25"/>
  <c r="E21"/>
  <c r="B21"/>
  <c r="D21"/>
  <c r="E17"/>
  <c r="B17"/>
  <c r="D17"/>
  <c r="E13"/>
  <c r="B13"/>
  <c r="D13"/>
  <c r="D32"/>
  <c r="E32"/>
  <c r="B32"/>
  <c r="D28"/>
  <c r="E28"/>
  <c r="B28"/>
  <c r="D24"/>
  <c r="E24"/>
  <c r="B24"/>
  <c r="D20"/>
  <c r="E20"/>
  <c r="B20"/>
  <c r="D16"/>
  <c r="E16"/>
  <c r="B16"/>
  <c r="E31"/>
  <c r="B31"/>
  <c r="D31"/>
  <c r="E27"/>
  <c r="B27"/>
  <c r="D27"/>
  <c r="E23"/>
  <c r="B23"/>
  <c r="D23"/>
  <c r="E19"/>
  <c r="B19"/>
  <c r="D19"/>
  <c r="E15"/>
  <c r="B15"/>
  <c r="D15"/>
  <c r="E11"/>
  <c r="B11"/>
  <c r="D11"/>
  <c r="D20" i="82"/>
  <c r="E20"/>
  <c r="B20"/>
  <c r="D16"/>
  <c r="E16"/>
  <c r="B16"/>
  <c r="D24"/>
  <c r="E24"/>
  <c r="B24"/>
  <c r="E28"/>
  <c r="B28"/>
  <c r="D28"/>
  <c r="E32"/>
  <c r="B32"/>
  <c r="D32"/>
  <c r="D27"/>
  <c r="E27"/>
  <c r="B27"/>
  <c r="D31"/>
  <c r="E31"/>
  <c r="B31"/>
  <c r="E21"/>
  <c r="B21"/>
  <c r="D21"/>
  <c r="E17"/>
  <c r="B17"/>
  <c r="D17"/>
  <c r="E13"/>
  <c r="B13"/>
  <c r="D13"/>
  <c r="E23"/>
  <c r="B23"/>
  <c r="D23"/>
  <c r="D18"/>
  <c r="E18"/>
  <c r="B18"/>
  <c r="D14"/>
  <c r="E14"/>
  <c r="B14"/>
  <c r="D22"/>
  <c r="B22"/>
  <c r="E22"/>
  <c r="E26"/>
  <c r="B26"/>
  <c r="D26"/>
  <c r="E30"/>
  <c r="B30"/>
  <c r="D30"/>
  <c r="E34"/>
  <c r="B34"/>
  <c r="D34"/>
  <c r="D29"/>
  <c r="E29"/>
  <c r="B29"/>
  <c r="D33"/>
  <c r="E33"/>
  <c r="B33"/>
  <c r="E19"/>
  <c r="B19"/>
  <c r="D19"/>
  <c r="E15"/>
  <c r="B15"/>
  <c r="D15"/>
  <c r="E11"/>
  <c r="B11"/>
  <c r="D11"/>
  <c r="D31" i="83"/>
  <c r="E31"/>
  <c r="B31"/>
  <c r="D27"/>
  <c r="E27"/>
  <c r="B27"/>
  <c r="D23"/>
  <c r="E23"/>
  <c r="B23"/>
  <c r="D19"/>
  <c r="E19"/>
  <c r="B19"/>
  <c r="D15"/>
  <c r="E15"/>
  <c r="B15"/>
  <c r="D11"/>
  <c r="E11"/>
  <c r="B11"/>
  <c r="E34"/>
  <c r="B34"/>
  <c r="D34"/>
  <c r="E30"/>
  <c r="B30"/>
  <c r="D30"/>
  <c r="E26"/>
  <c r="B26"/>
  <c r="D26"/>
  <c r="E22"/>
  <c r="B22"/>
  <c r="D22"/>
  <c r="E18"/>
  <c r="B18"/>
  <c r="D18"/>
  <c r="E14"/>
  <c r="B14"/>
  <c r="D14"/>
  <c r="D29"/>
  <c r="E29"/>
  <c r="B29"/>
  <c r="D25"/>
  <c r="E25"/>
  <c r="B25"/>
  <c r="D21"/>
  <c r="E21"/>
  <c r="B21"/>
  <c r="D17"/>
  <c r="E17"/>
  <c r="B17"/>
  <c r="D13"/>
  <c r="E13"/>
  <c r="B13"/>
  <c r="E32"/>
  <c r="B32"/>
  <c r="D32"/>
  <c r="E28"/>
  <c r="B28"/>
  <c r="D28"/>
  <c r="E24"/>
  <c r="B24"/>
  <c r="D24"/>
  <c r="E20"/>
  <c r="B20"/>
  <c r="D20"/>
  <c r="E16"/>
  <c r="B16"/>
  <c r="D16"/>
  <c r="D32" i="84"/>
  <c r="E32"/>
  <c r="B32"/>
  <c r="D28"/>
  <c r="E28"/>
  <c r="B28"/>
  <c r="E24"/>
  <c r="E20"/>
  <c r="E16"/>
  <c r="E35"/>
  <c r="B35"/>
  <c r="D35"/>
  <c r="E31"/>
  <c r="B31"/>
  <c r="D31"/>
  <c r="E27"/>
  <c r="B27"/>
  <c r="D27"/>
  <c r="E21"/>
  <c r="E17"/>
  <c r="B24"/>
  <c r="D23"/>
  <c r="B20"/>
  <c r="B16"/>
  <c r="D30"/>
  <c r="E30"/>
  <c r="B30"/>
  <c r="D26"/>
  <c r="E26"/>
  <c r="B26"/>
  <c r="E22"/>
  <c r="E18"/>
  <c r="E14"/>
  <c r="E12"/>
  <c r="E33"/>
  <c r="B33"/>
  <c r="D33"/>
  <c r="E29"/>
  <c r="B29"/>
  <c r="D29"/>
  <c r="E25"/>
  <c r="B25"/>
  <c r="D25"/>
  <c r="E23"/>
  <c r="E19"/>
  <c r="E15"/>
  <c r="B22"/>
  <c r="D21"/>
  <c r="B18"/>
  <c r="D17"/>
  <c r="B14"/>
  <c r="B12"/>
  <c r="D24"/>
  <c r="D30" i="85"/>
  <c r="E30"/>
  <c r="B30"/>
  <c r="D26"/>
  <c r="E26"/>
  <c r="B26"/>
  <c r="D22"/>
  <c r="E22"/>
  <c r="B22"/>
  <c r="D18"/>
  <c r="E18"/>
  <c r="B18"/>
  <c r="D14"/>
  <c r="E14"/>
  <c r="B14"/>
  <c r="E35"/>
  <c r="B35"/>
  <c r="D35"/>
  <c r="E31"/>
  <c r="B31"/>
  <c r="D31"/>
  <c r="E27"/>
  <c r="B27"/>
  <c r="D27"/>
  <c r="E23"/>
  <c r="B23"/>
  <c r="D23"/>
  <c r="E19"/>
  <c r="B19"/>
  <c r="D19"/>
  <c r="E15"/>
  <c r="B15"/>
  <c r="D15"/>
  <c r="D32"/>
  <c r="E32"/>
  <c r="B32"/>
  <c r="D28"/>
  <c r="E28"/>
  <c r="B28"/>
  <c r="D24"/>
  <c r="E24"/>
  <c r="B24"/>
  <c r="D20"/>
  <c r="E20"/>
  <c r="B20"/>
  <c r="D16"/>
  <c r="E16"/>
  <c r="B16"/>
  <c r="D12"/>
  <c r="E12"/>
  <c r="B12"/>
  <c r="E33"/>
  <c r="B33"/>
  <c r="D33"/>
  <c r="E29"/>
  <c r="B29"/>
  <c r="D29"/>
  <c r="E25"/>
  <c r="B25"/>
  <c r="D25"/>
  <c r="E21"/>
  <c r="B21"/>
  <c r="D21"/>
  <c r="E17"/>
  <c r="B17"/>
  <c r="D17"/>
  <c r="E11" i="124" l="1"/>
  <c r="E12"/>
  <c r="E13"/>
  <c r="E14"/>
  <c r="E15"/>
  <c r="E16"/>
  <c r="E17"/>
  <c r="E18"/>
  <c r="E19"/>
  <c r="E20"/>
  <c r="E29"/>
  <c r="E52"/>
  <c r="E31"/>
  <c r="E35"/>
  <c r="B34" i="85"/>
  <c r="E34"/>
  <c r="D34"/>
  <c r="B34" i="81"/>
  <c r="E34"/>
  <c r="D34"/>
  <c r="B25" i="82"/>
  <c r="E25"/>
  <c r="D25"/>
  <c r="B33" i="83"/>
  <c r="E33"/>
  <c r="D33"/>
  <c r="B34" i="79"/>
  <c r="E34"/>
  <c r="D34"/>
  <c r="D11" i="102"/>
  <c r="E11"/>
  <c r="B11"/>
  <c r="E34" i="84"/>
  <c r="D34"/>
  <c r="B34"/>
  <c r="E34" i="80"/>
  <c r="D34"/>
  <c r="B34"/>
  <c r="E13" i="3"/>
  <c r="E21" i="58"/>
  <c r="E16" i="66"/>
  <c r="E14" i="76"/>
  <c r="E13" i="73"/>
  <c r="E14"/>
  <c r="E11" i="93"/>
  <c r="E17" i="89"/>
  <c r="E16" i="88"/>
  <c r="E16" i="87"/>
  <c r="E14" i="94"/>
  <c r="E12" i="105"/>
  <c r="E17"/>
  <c r="E14" i="106"/>
  <c r="E12" i="108"/>
  <c r="E17"/>
  <c r="E20"/>
  <c r="E11" i="96"/>
  <c r="E14"/>
  <c r="E18" i="115"/>
  <c r="E13" i="114"/>
  <c r="E17"/>
  <c r="E11" i="121"/>
  <c r="E11" i="120"/>
  <c r="E13" i="123"/>
  <c r="E16"/>
  <c r="E19"/>
  <c r="B65" i="102"/>
  <c r="E65"/>
  <c r="E87" i="84"/>
  <c r="E83"/>
  <c r="E16" i="3"/>
  <c r="E15" i="77"/>
  <c r="D14" i="76"/>
  <c r="E11" i="75"/>
  <c r="E11" i="74"/>
  <c r="D13" i="73"/>
  <c r="D14"/>
  <c r="E14" i="72"/>
  <c r="E17" i="71"/>
  <c r="E17" i="91"/>
  <c r="E12" i="89"/>
  <c r="E13"/>
  <c r="E18"/>
  <c r="E17" i="88"/>
  <c r="E17" i="87"/>
  <c r="E19" i="94"/>
  <c r="E18" i="104"/>
  <c r="E13" i="105"/>
  <c r="E11" i="107"/>
  <c r="D14"/>
  <c r="E18"/>
  <c r="E15" i="108"/>
  <c r="E18"/>
  <c r="E14" i="112"/>
  <c r="D14" i="96"/>
  <c r="E15"/>
  <c r="E17" i="97"/>
  <c r="E13" i="99"/>
  <c r="E14"/>
  <c r="D13" i="114"/>
  <c r="E14"/>
  <c r="E14" i="118"/>
  <c r="E20"/>
  <c r="E11" i="117"/>
  <c r="E12" i="121"/>
  <c r="B11" i="120"/>
  <c r="E13" i="122"/>
  <c r="E15"/>
  <c r="E17"/>
  <c r="E18"/>
  <c r="D18" i="107"/>
  <c r="D13" i="99"/>
  <c r="D14"/>
  <c r="D11" i="117"/>
  <c r="D18" i="122"/>
  <c r="E64" i="79"/>
  <c r="B64"/>
  <c r="D44" i="72"/>
  <c r="D34" i="92"/>
  <c r="D43"/>
  <c r="D44"/>
  <c r="D45"/>
  <c r="D46"/>
  <c r="D47"/>
  <c r="D48"/>
  <c r="D49"/>
  <c r="D50"/>
  <c r="B30" i="91"/>
  <c r="B34"/>
  <c r="D46"/>
  <c r="D50"/>
  <c r="B48" i="102"/>
  <c r="B52"/>
  <c r="B56"/>
  <c r="B60"/>
  <c r="B64"/>
  <c r="B30" i="99"/>
  <c r="B34"/>
  <c r="D43"/>
  <c r="D44"/>
  <c r="D45"/>
  <c r="D46"/>
  <c r="D47"/>
  <c r="D48"/>
  <c r="D49"/>
  <c r="D50"/>
  <c r="B30" i="98"/>
  <c r="B34"/>
  <c r="D43"/>
  <c r="D44"/>
  <c r="D45"/>
  <c r="D46"/>
  <c r="D47"/>
  <c r="D48"/>
  <c r="D50" i="95"/>
  <c r="C30" i="93"/>
  <c r="E33"/>
  <c r="E34"/>
  <c r="E43"/>
  <c r="E44"/>
  <c r="E45"/>
  <c r="E46"/>
  <c r="E47"/>
  <c r="E48"/>
  <c r="E49"/>
  <c r="E50"/>
  <c r="E30" i="3"/>
  <c r="E34"/>
  <c r="E43"/>
  <c r="E44"/>
  <c r="E45"/>
  <c r="E46"/>
  <c r="E47"/>
  <c r="E48"/>
  <c r="E49"/>
  <c r="E50"/>
  <c r="E30" i="71"/>
  <c r="E34"/>
  <c r="E46"/>
  <c r="E50"/>
  <c r="E30" i="72"/>
  <c r="E34"/>
  <c r="E50"/>
  <c r="E32" i="73"/>
  <c r="E36"/>
  <c r="E27" i="74"/>
  <c r="E31"/>
  <c r="E27" i="75"/>
  <c r="E31"/>
  <c r="E27" i="76"/>
  <c r="E31"/>
  <c r="E27" i="77"/>
  <c r="E31"/>
  <c r="E27" i="55"/>
  <c r="E31"/>
  <c r="E47"/>
  <c r="E27" i="66"/>
  <c r="E31"/>
  <c r="E43"/>
  <c r="E47"/>
  <c r="E27" i="67"/>
  <c r="E31"/>
  <c r="E48"/>
  <c r="E49"/>
  <c r="E50"/>
  <c r="E30" i="68"/>
  <c r="E34"/>
  <c r="E46"/>
  <c r="E50"/>
  <c r="B43" i="92"/>
  <c r="B44"/>
  <c r="B45"/>
  <c r="B46"/>
  <c r="B47"/>
  <c r="B48"/>
  <c r="B49"/>
  <c r="B50"/>
  <c r="E28" i="90"/>
  <c r="E32"/>
  <c r="B43"/>
  <c r="B44"/>
  <c r="E46"/>
  <c r="E50"/>
  <c r="E30" i="89"/>
  <c r="E34"/>
  <c r="E43"/>
  <c r="E44"/>
  <c r="E45"/>
  <c r="E46"/>
  <c r="E29" i="88"/>
  <c r="E33"/>
  <c r="E27" i="87"/>
  <c r="E31"/>
  <c r="E43"/>
  <c r="E47"/>
  <c r="E27" i="86"/>
  <c r="E31"/>
  <c r="G47" i="102"/>
  <c r="G51"/>
  <c r="G55"/>
  <c r="G59"/>
  <c r="G63"/>
  <c r="B43" i="99"/>
  <c r="B44"/>
  <c r="B45"/>
  <c r="B46"/>
  <c r="B47"/>
  <c r="B48"/>
  <c r="B49"/>
  <c r="B50"/>
  <c r="B43" i="98"/>
  <c r="B44"/>
  <c r="B45"/>
  <c r="B46"/>
  <c r="B47"/>
  <c r="B48"/>
  <c r="B49"/>
  <c r="B50"/>
  <c r="E28" i="97"/>
  <c r="E32"/>
  <c r="E44"/>
  <c r="E48"/>
  <c r="E28" i="96"/>
  <c r="E32"/>
  <c r="B43"/>
  <c r="B44"/>
  <c r="B45"/>
  <c r="B46"/>
  <c r="B47"/>
  <c r="B48"/>
  <c r="B49"/>
  <c r="B50"/>
  <c r="E28" i="95"/>
  <c r="E32"/>
  <c r="B43"/>
  <c r="B44"/>
  <c r="B45"/>
  <c r="B46"/>
  <c r="B47"/>
  <c r="B48"/>
  <c r="B49"/>
  <c r="B50"/>
  <c r="E28" i="113"/>
  <c r="B34"/>
  <c r="D44"/>
  <c r="B33" i="112"/>
  <c r="G28" i="110"/>
  <c r="B32"/>
  <c r="B34"/>
  <c r="B36" i="109"/>
  <c r="B38"/>
  <c r="G46"/>
  <c r="E47"/>
  <c r="B34" i="93"/>
  <c r="D43"/>
  <c r="D44"/>
  <c r="D45"/>
  <c r="D46"/>
  <c r="D47"/>
  <c r="D48"/>
  <c r="D49"/>
  <c r="D50"/>
  <c r="D43" i="3"/>
  <c r="D44"/>
  <c r="D45"/>
  <c r="D46"/>
  <c r="D47"/>
  <c r="D48"/>
  <c r="D49"/>
  <c r="D50"/>
  <c r="D49" i="67"/>
  <c r="D50"/>
  <c r="G46" i="110"/>
  <c r="E49"/>
  <c r="E98" i="79"/>
  <c r="B98"/>
  <c r="D98"/>
  <c r="G45" i="102"/>
  <c r="G49"/>
  <c r="G53"/>
  <c r="G57"/>
  <c r="G61"/>
  <c r="B27" i="112"/>
  <c r="D51" i="110"/>
  <c r="D53"/>
  <c r="B30" i="109"/>
  <c r="D47"/>
  <c r="E30" i="108"/>
  <c r="E34"/>
  <c r="E38"/>
  <c r="E47"/>
  <c r="G44" i="107"/>
  <c r="E30" i="106"/>
  <c r="E34"/>
  <c r="E38"/>
  <c r="E29" i="105"/>
  <c r="E33"/>
  <c r="E37"/>
  <c r="E45"/>
  <c r="G46" i="104"/>
  <c r="E54"/>
  <c r="E32" i="116"/>
  <c r="E36"/>
  <c r="E32" i="115"/>
  <c r="E36"/>
  <c r="G46"/>
  <c r="B56"/>
  <c r="G28" i="114"/>
  <c r="E31"/>
  <c r="E35"/>
  <c r="B47"/>
  <c r="B48"/>
  <c r="B49"/>
  <c r="B50"/>
  <c r="B51"/>
  <c r="B52"/>
  <c r="E54"/>
  <c r="E32" i="94"/>
  <c r="E36"/>
  <c r="G46"/>
  <c r="E49"/>
  <c r="E53"/>
  <c r="E29" i="118"/>
  <c r="E33"/>
  <c r="E37"/>
  <c r="E29" i="117"/>
  <c r="E33"/>
  <c r="E37"/>
  <c r="E47"/>
  <c r="E51"/>
  <c r="E30" i="121"/>
  <c r="E34"/>
  <c r="E38"/>
  <c r="E55"/>
  <c r="E56"/>
  <c r="E29" i="120"/>
  <c r="E33"/>
  <c r="E37"/>
  <c r="E47"/>
  <c r="E48"/>
  <c r="E49"/>
  <c r="E50"/>
  <c r="E51"/>
  <c r="E52"/>
  <c r="E53"/>
  <c r="E54"/>
  <c r="G44" i="123"/>
  <c r="B54"/>
  <c r="G28" i="122"/>
  <c r="B47"/>
  <c r="B48"/>
  <c r="B49"/>
  <c r="B50"/>
  <c r="B51"/>
  <c r="B52"/>
  <c r="D16" i="100"/>
  <c r="E12"/>
  <c r="E43" i="79"/>
  <c r="E45"/>
  <c r="E49"/>
  <c r="E53"/>
  <c r="G54"/>
  <c r="E57"/>
  <c r="G58"/>
  <c r="E61"/>
  <c r="G62"/>
  <c r="E65"/>
  <c r="G66"/>
  <c r="D77"/>
  <c r="D104" s="1"/>
  <c r="D78"/>
  <c r="D105" s="1"/>
  <c r="D79"/>
  <c r="D80"/>
  <c r="D81"/>
  <c r="D82"/>
  <c r="D83"/>
  <c r="D84"/>
  <c r="D103" s="1"/>
  <c r="D85"/>
  <c r="D86"/>
  <c r="D87"/>
  <c r="D88"/>
  <c r="D89"/>
  <c r="D90"/>
  <c r="D91"/>
  <c r="D92"/>
  <c r="G46" i="114"/>
  <c r="G27" i="118"/>
  <c r="D47" i="117"/>
  <c r="G28" i="121"/>
  <c r="D55"/>
  <c r="D56"/>
  <c r="B29" i="120"/>
  <c r="D47"/>
  <c r="D48"/>
  <c r="D49"/>
  <c r="D50"/>
  <c r="D51"/>
  <c r="D52"/>
  <c r="D53"/>
  <c r="D54"/>
  <c r="G59" i="79"/>
  <c r="G63"/>
  <c r="E49" i="108"/>
  <c r="E53"/>
  <c r="E29" i="107"/>
  <c r="E33"/>
  <c r="E37"/>
  <c r="E45"/>
  <c r="E49"/>
  <c r="E53"/>
  <c r="E47" i="105"/>
  <c r="E51"/>
  <c r="E30" i="104"/>
  <c r="E34"/>
  <c r="E38"/>
  <c r="E29" i="123"/>
  <c r="E33"/>
  <c r="E37"/>
  <c r="E53"/>
  <c r="E54"/>
  <c r="E29" i="122"/>
  <c r="E33"/>
  <c r="E37"/>
  <c r="E47"/>
  <c r="E48"/>
  <c r="G56" i="79"/>
  <c r="G60"/>
  <c r="G93"/>
  <c r="G94"/>
  <c r="G95"/>
  <c r="G96"/>
  <c r="G97"/>
  <c r="E97" l="1"/>
  <c r="B97"/>
  <c r="D97"/>
  <c r="B63"/>
  <c r="E63"/>
  <c r="E96"/>
  <c r="B96"/>
  <c r="D96"/>
  <c r="E60"/>
  <c r="B60"/>
  <c r="B59"/>
  <c r="E59"/>
  <c r="B66"/>
  <c r="E66"/>
  <c r="B58"/>
  <c r="E58"/>
  <c r="B53" i="102"/>
  <c r="E53"/>
  <c r="B55"/>
  <c r="E55"/>
  <c r="B57"/>
  <c r="E57"/>
  <c r="B59"/>
  <c r="E59"/>
  <c r="E93" i="79"/>
  <c r="B93"/>
  <c r="D93"/>
  <c r="B62"/>
  <c r="E62"/>
  <c r="B54"/>
  <c r="E54"/>
  <c r="B61" i="102"/>
  <c r="E61"/>
  <c r="B45"/>
  <c r="E45"/>
  <c r="B63"/>
  <c r="E63"/>
  <c r="B47"/>
  <c r="E47"/>
  <c r="E94" i="79"/>
  <c r="B94"/>
  <c r="D94"/>
  <c r="E95"/>
  <c r="B95"/>
  <c r="D95"/>
  <c r="E56"/>
  <c r="B56"/>
  <c r="B49" i="102"/>
  <c r="E49"/>
  <c r="B51"/>
  <c r="E51"/>
</calcChain>
</file>

<file path=xl/sharedStrings.xml><?xml version="1.0" encoding="utf-8"?>
<sst xmlns="http://schemas.openxmlformats.org/spreadsheetml/2006/main" count="11104" uniqueCount="873">
  <si>
    <t>по статье "Содержание" за 2014г.</t>
  </si>
  <si>
    <t>по статье "Текущий ремонт" за 2014г.</t>
  </si>
  <si>
    <t>по статье "Бойлера" за 2014г.</t>
  </si>
  <si>
    <t>Задолженность по лицевым счетам на 01.01.2015г. по статье "Содержание ", "Текущий ремонт", "Благоустройство…."</t>
  </si>
  <si>
    <t>Всего</t>
  </si>
  <si>
    <t>Обслуживание домофона</t>
  </si>
  <si>
    <t>Содержание жилого дома</t>
  </si>
  <si>
    <t>в том числе</t>
  </si>
  <si>
    <t>услуги банка за сбор денежных средств</t>
  </si>
  <si>
    <t>Аварийная служба</t>
  </si>
  <si>
    <t>Вывоз твердо-бытовых отходов</t>
  </si>
  <si>
    <t>Уборка подъездов</t>
  </si>
  <si>
    <t xml:space="preserve">Уборка придомовой территории </t>
  </si>
  <si>
    <t>Обслуживание электросетей, освещение мест общего пользования</t>
  </si>
  <si>
    <t>Дезинсексия и дератизация</t>
  </si>
  <si>
    <t>Расходы по управлению МКД</t>
  </si>
  <si>
    <t>Содержание инженерного оборудования и конструктивных элементов дома.</t>
  </si>
  <si>
    <t>Услуги охраны тепловых узлов</t>
  </si>
  <si>
    <t>Текущий ремонт</t>
  </si>
  <si>
    <t>услуги банка за сюор денежных средств</t>
  </si>
  <si>
    <t>Размещение рекламы</t>
  </si>
  <si>
    <t>Установка домофона</t>
  </si>
  <si>
    <t>44 702,04</t>
  </si>
  <si>
    <t>43 878,88</t>
  </si>
  <si>
    <t>19 973,84</t>
  </si>
  <si>
    <t>1 000,00</t>
  </si>
  <si>
    <t>4 415,00</t>
  </si>
  <si>
    <t>3 339,15</t>
  </si>
  <si>
    <t>1 372,62</t>
  </si>
  <si>
    <t>44 088,36</t>
  </si>
  <si>
    <t>51 286,95</t>
  </si>
  <si>
    <t>10 658,83</t>
  </si>
  <si>
    <t>Сод-ние дома (вывоз ТБО)</t>
  </si>
  <si>
    <t>54 024,05</t>
  </si>
  <si>
    <t>47 624,49</t>
  </si>
  <si>
    <t>30 867,62</t>
  </si>
  <si>
    <t>10 350,00</t>
  </si>
  <si>
    <t>9 834,68</t>
  </si>
  <si>
    <t>2 362,94</t>
  </si>
  <si>
    <t>44 664,24</t>
  </si>
  <si>
    <t>40 380,55</t>
  </si>
  <si>
    <t>21 002,42</t>
  </si>
  <si>
    <t>6 900,00</t>
  </si>
  <si>
    <t>6 355,00</t>
  </si>
  <si>
    <t>1 370,00</t>
  </si>
  <si>
    <t>43 625,04</t>
  </si>
  <si>
    <t>41 612,38</t>
  </si>
  <si>
    <t>7 263,71</t>
  </si>
  <si>
    <t>8 971,29</t>
  </si>
  <si>
    <t>6 835,56</t>
  </si>
  <si>
    <t>3 914,79</t>
  </si>
  <si>
    <t>43 870,80</t>
  </si>
  <si>
    <t>40 391,00</t>
  </si>
  <si>
    <t>10 900,35</t>
  </si>
  <si>
    <t>10 694,55</t>
  </si>
  <si>
    <t>1 536,66</t>
  </si>
  <si>
    <t>44 850,03</t>
  </si>
  <si>
    <t>47 502,29</t>
  </si>
  <si>
    <t>9 245,93</t>
  </si>
  <si>
    <t>14 220,00</t>
  </si>
  <si>
    <t>13 462,63</t>
  </si>
  <si>
    <t>4 751,76</t>
  </si>
  <si>
    <t>45 254,28</t>
  </si>
  <si>
    <t>49 917,65</t>
  </si>
  <si>
    <t>9 825,97</t>
  </si>
  <si>
    <t>9 660,00</t>
  </si>
  <si>
    <t>9 404,27</t>
  </si>
  <si>
    <t>1 992,86</t>
  </si>
  <si>
    <t>44 834,76</t>
  </si>
  <si>
    <t>45 953,39</t>
  </si>
  <si>
    <t>7 974,05</t>
  </si>
  <si>
    <t>11 040,00</t>
  </si>
  <si>
    <t>11 276,97</t>
  </si>
  <si>
    <t>1 985,42</t>
  </si>
  <si>
    <t>45 021,84</t>
  </si>
  <si>
    <t>45 827,31</t>
  </si>
  <si>
    <t>12 359,39</t>
  </si>
  <si>
    <t>8 280,00</t>
  </si>
  <si>
    <t>8 532,10</t>
  </si>
  <si>
    <t>1 177,90</t>
  </si>
  <si>
    <t>44 763,48</t>
  </si>
  <si>
    <t>46 486,01</t>
  </si>
  <si>
    <t>8 325,26</t>
  </si>
  <si>
    <t>11 045,00</t>
  </si>
  <si>
    <t>10 753,48</t>
  </si>
  <si>
    <t>2 595,47</t>
  </si>
  <si>
    <t>46 147,32</t>
  </si>
  <si>
    <t>45 741,77</t>
  </si>
  <si>
    <t>12 112,76</t>
  </si>
  <si>
    <t>11 730,00</t>
  </si>
  <si>
    <t>13 437,51</t>
  </si>
  <si>
    <t>3 155,71</t>
  </si>
  <si>
    <t>45 020,04</t>
  </si>
  <si>
    <t>51 484,90</t>
  </si>
  <si>
    <t>12 253,91</t>
  </si>
  <si>
    <t>2 649,18</t>
  </si>
  <si>
    <t>12 420,00</t>
  </si>
  <si>
    <t>11 195,46</t>
  </si>
  <si>
    <t>4 074,54</t>
  </si>
  <si>
    <t>48 567,36</t>
  </si>
  <si>
    <t>48 511,52</t>
  </si>
  <si>
    <t>15 616,14</t>
  </si>
  <si>
    <t>9 155,00</t>
  </si>
  <si>
    <t>10 308,57</t>
  </si>
  <si>
    <t>47 838,84</t>
  </si>
  <si>
    <t>54 604,76</t>
  </si>
  <si>
    <t>7 334,01</t>
  </si>
  <si>
    <t>7 680,00</t>
  </si>
  <si>
    <t>2 575,00</t>
  </si>
  <si>
    <t>46 907,40</t>
  </si>
  <si>
    <t>57 810,18</t>
  </si>
  <si>
    <t>23 423,04</t>
  </si>
  <si>
    <t>Установка доводчика</t>
  </si>
  <si>
    <t>6 090,00</t>
  </si>
  <si>
    <t>5 801,26</t>
  </si>
  <si>
    <t>48 413,28</t>
  </si>
  <si>
    <t>46 015,17</t>
  </si>
  <si>
    <t>15 040,53</t>
  </si>
  <si>
    <t>8 659,68</t>
  </si>
  <si>
    <t>3 475,40</t>
  </si>
  <si>
    <t>47 038,68</t>
  </si>
  <si>
    <t>39 799,70</t>
  </si>
  <si>
    <t>23 805,13</t>
  </si>
  <si>
    <t>8 889,46</t>
  </si>
  <si>
    <t>2 629,89</t>
  </si>
  <si>
    <t>Подключение электроэнергии</t>
  </si>
  <si>
    <t>51 748,56</t>
  </si>
  <si>
    <t>45 428,92</t>
  </si>
  <si>
    <t>15 673,06</t>
  </si>
  <si>
    <t>10 884,82</t>
  </si>
  <si>
    <t>2 160,00</t>
  </si>
  <si>
    <t>47 330,28</t>
  </si>
  <si>
    <t>48 162,42</t>
  </si>
  <si>
    <t>8 554,05</t>
  </si>
  <si>
    <t>4 350,00</t>
  </si>
  <si>
    <t>2 764,21</t>
  </si>
  <si>
    <t>2 610,95</t>
  </si>
  <si>
    <t>48 685,56</t>
  </si>
  <si>
    <t>46 643,44</t>
  </si>
  <si>
    <t>36 797,42</t>
  </si>
  <si>
    <t>6 440,00</t>
  </si>
  <si>
    <t>6 491,00</t>
  </si>
  <si>
    <t>1 265,00</t>
  </si>
  <si>
    <t>47 940,72</t>
  </si>
  <si>
    <t>50 209,42</t>
  </si>
  <si>
    <t>10 063,11</t>
  </si>
  <si>
    <t>7 871,92</t>
  </si>
  <si>
    <t>2 553,10</t>
  </si>
  <si>
    <t>48 131,28</t>
  </si>
  <si>
    <t>48 807,05</t>
  </si>
  <si>
    <t>19 002,49</t>
  </si>
  <si>
    <t>8 970,00</t>
  </si>
  <si>
    <t>9 459,50</t>
  </si>
  <si>
    <t>1 216,69</t>
  </si>
  <si>
    <t>46 742,52</t>
  </si>
  <si>
    <t>51 582,03</t>
  </si>
  <si>
    <t>10 862,34</t>
  </si>
  <si>
    <t>4 583,98</t>
  </si>
  <si>
    <t>2 316,02</t>
  </si>
  <si>
    <t>60 973,82</t>
  </si>
  <si>
    <t>53 687,40</t>
  </si>
  <si>
    <t>19 476,26</t>
  </si>
  <si>
    <t>4 400,00</t>
  </si>
  <si>
    <t>6 210,00</t>
  </si>
  <si>
    <t>4 640,00</t>
  </si>
  <si>
    <t>1 570,00</t>
  </si>
  <si>
    <t>62 371,68</t>
  </si>
  <si>
    <t>51 679,37</t>
  </si>
  <si>
    <t>24 197,72</t>
  </si>
  <si>
    <t>5 500,00</t>
  </si>
  <si>
    <t>4 830,00</t>
  </si>
  <si>
    <t>3 746,86</t>
  </si>
  <si>
    <t>1 083,14</t>
  </si>
  <si>
    <t>60 703,93</t>
  </si>
  <si>
    <t>57 028,31</t>
  </si>
  <si>
    <t>18 178,07</t>
  </si>
  <si>
    <t>4 000,00</t>
  </si>
  <si>
    <t>4 140,00</t>
  </si>
  <si>
    <t>3 965,00</t>
  </si>
  <si>
    <t>60 193,67</t>
  </si>
  <si>
    <t>63 635,78</t>
  </si>
  <si>
    <t>12 467,51</t>
  </si>
  <si>
    <t>5 000,00</t>
  </si>
  <si>
    <t>6 000,00</t>
  </si>
  <si>
    <t>6 155,00</t>
  </si>
  <si>
    <t>2 843,38</t>
  </si>
  <si>
    <t>3 256,62</t>
  </si>
  <si>
    <t>60 910,14</t>
  </si>
  <si>
    <t>55 531,01</t>
  </si>
  <si>
    <t>23 954,33</t>
  </si>
  <si>
    <t>8 000,00</t>
  </si>
  <si>
    <t>7 514,41</t>
  </si>
  <si>
    <t>2 880,00</t>
  </si>
  <si>
    <t>2 840,00</t>
  </si>
  <si>
    <t>62 445,36</t>
  </si>
  <si>
    <t>57 228,58</t>
  </si>
  <si>
    <t>25 812,74</t>
  </si>
  <si>
    <t>2 000,00</t>
  </si>
  <si>
    <t>4 172,24</t>
  </si>
  <si>
    <t>61 099,14</t>
  </si>
  <si>
    <t>55 729,48</t>
  </si>
  <si>
    <t>22 761,13</t>
  </si>
  <si>
    <t>6 853,32</t>
  </si>
  <si>
    <t>1 641,60</t>
  </si>
  <si>
    <t>44 486,57</t>
  </si>
  <si>
    <t>44 120,20</t>
  </si>
  <si>
    <t>14 293,20</t>
  </si>
  <si>
    <t>10 943,56</t>
  </si>
  <si>
    <t>2 289,32</t>
  </si>
  <si>
    <t>45 518,16</t>
  </si>
  <si>
    <t>47 820,06</t>
  </si>
  <si>
    <t>11 860,06</t>
  </si>
  <si>
    <t>7 660,00</t>
  </si>
  <si>
    <t>1 445,00</t>
  </si>
  <si>
    <t>46 327,44</t>
  </si>
  <si>
    <t>47 592,89</t>
  </si>
  <si>
    <t>5 777,32</t>
  </si>
  <si>
    <t>10 202,95</t>
  </si>
  <si>
    <t>1 849,55</t>
  </si>
  <si>
    <t>46 287,48</t>
  </si>
  <si>
    <t>48 890,45</t>
  </si>
  <si>
    <t>11 972,31</t>
  </si>
  <si>
    <t>1 045,00</t>
  </si>
  <si>
    <t>8 315,71</t>
  </si>
  <si>
    <t>1 699,29</t>
  </si>
  <si>
    <t>45 822,52</t>
  </si>
  <si>
    <t>44 802,16</t>
  </si>
  <si>
    <t>9 168,42</t>
  </si>
  <si>
    <t>4 113,39</t>
  </si>
  <si>
    <t>4 430,00</t>
  </si>
  <si>
    <t>43 295,16</t>
  </si>
  <si>
    <t>47 054,24</t>
  </si>
  <si>
    <t>7 316,83</t>
  </si>
  <si>
    <t>9 310,00</t>
  </si>
  <si>
    <t>46 032,27</t>
  </si>
  <si>
    <t>48 243,30</t>
  </si>
  <si>
    <t>6 497,71</t>
  </si>
  <si>
    <t>6 215,00</t>
  </si>
  <si>
    <t>6 457,36</t>
  </si>
  <si>
    <t>1 562,11</t>
  </si>
  <si>
    <t>52 002,12</t>
  </si>
  <si>
    <t>46 232,67</t>
  </si>
  <si>
    <t>29 859,03</t>
  </si>
  <si>
    <t>10 203,60</t>
  </si>
  <si>
    <t>2 563,79</t>
  </si>
  <si>
    <t>45 648,48</t>
  </si>
  <si>
    <t>49 076,16</t>
  </si>
  <si>
    <t>10 741,86</t>
  </si>
  <si>
    <t>2 500,00</t>
  </si>
  <si>
    <t>1 500,00</t>
  </si>
  <si>
    <t>7 484,64</t>
  </si>
  <si>
    <t>1 010,36</t>
  </si>
  <si>
    <t>43 354,62</t>
  </si>
  <si>
    <t>46 252,05</t>
  </si>
  <si>
    <t>12 752,14</t>
  </si>
  <si>
    <t>8 778,41</t>
  </si>
  <si>
    <t>2 615,64</t>
  </si>
  <si>
    <t>44 526,66</t>
  </si>
  <si>
    <t>44 408,10</t>
  </si>
  <si>
    <t>14 140,81</t>
  </si>
  <si>
    <t>7 373,10</t>
  </si>
  <si>
    <t>3 860,00</t>
  </si>
  <si>
    <t>46 204,32</t>
  </si>
  <si>
    <t>40 476,19</t>
  </si>
  <si>
    <t>17 449,07</t>
  </si>
  <si>
    <t>4 825,00</t>
  </si>
  <si>
    <t>1 325,00</t>
  </si>
  <si>
    <t>20 403,96</t>
  </si>
  <si>
    <t>23 449,73</t>
  </si>
  <si>
    <t>8 704,28</t>
  </si>
  <si>
    <t>5 520,00</t>
  </si>
  <si>
    <t>4 852,18</t>
  </si>
  <si>
    <t>59 244,12</t>
  </si>
  <si>
    <t>65 300,84</t>
  </si>
  <si>
    <t>10 452,14</t>
  </si>
  <si>
    <t>7 000,00</t>
  </si>
  <si>
    <t>6 569,63</t>
  </si>
  <si>
    <t>22 419,96</t>
  </si>
  <si>
    <t>29 754,39</t>
  </si>
  <si>
    <t>3 875,55</t>
  </si>
  <si>
    <t>8 231,60</t>
  </si>
  <si>
    <t>46 892,28</t>
  </si>
  <si>
    <t>43 247,05</t>
  </si>
  <si>
    <t>27 289,12</t>
  </si>
  <si>
    <t>3 500,00</t>
  </si>
  <si>
    <t>8 433,59</t>
  </si>
  <si>
    <t>1 087,44</t>
  </si>
  <si>
    <t>46 227,11</t>
  </si>
  <si>
    <t>49 499,38</t>
  </si>
  <si>
    <t>9 636,23</t>
  </si>
  <si>
    <t>3 398,90</t>
  </si>
  <si>
    <t>6 185,00</t>
  </si>
  <si>
    <t>1 015,00</t>
  </si>
  <si>
    <t>44 878,44</t>
  </si>
  <si>
    <t>48 962,28</t>
  </si>
  <si>
    <t>10 701,48</t>
  </si>
  <si>
    <t>8 160,00</t>
  </si>
  <si>
    <t>6 635,00</t>
  </si>
  <si>
    <t>2 735,00</t>
  </si>
  <si>
    <t>47 725,11</t>
  </si>
  <si>
    <t>41 462,63</t>
  </si>
  <si>
    <t>20 546,68</t>
  </si>
  <si>
    <t>4 835,00</t>
  </si>
  <si>
    <t>1 620,00</t>
  </si>
  <si>
    <t>46 178,64</t>
  </si>
  <si>
    <t>44 036,14</t>
  </si>
  <si>
    <t>14 237,31</t>
  </si>
  <si>
    <t>2 480,88</t>
  </si>
  <si>
    <t>6 321,58</t>
  </si>
  <si>
    <t>1 118,25</t>
  </si>
  <si>
    <t>51 380,11</t>
  </si>
  <si>
    <t>48 797,66</t>
  </si>
  <si>
    <t>15 393,32</t>
  </si>
  <si>
    <t>3 000,00</t>
  </si>
  <si>
    <t>тех помещение</t>
  </si>
  <si>
    <t>5 345,73</t>
  </si>
  <si>
    <t>1 469,27</t>
  </si>
  <si>
    <t>45 723,84</t>
  </si>
  <si>
    <t>42 189,90</t>
  </si>
  <si>
    <t>15 691,49</t>
  </si>
  <si>
    <t>8 289,52</t>
  </si>
  <si>
    <t>1 255,48</t>
  </si>
  <si>
    <t>Услуги банка за сбор денежных средств</t>
  </si>
  <si>
    <t>45 661,48</t>
  </si>
  <si>
    <t>48 613,71</t>
  </si>
  <si>
    <t>15 787,29</t>
  </si>
  <si>
    <t>2 760,00</t>
  </si>
  <si>
    <t>2 925,00</t>
  </si>
  <si>
    <t>20 532,24</t>
  </si>
  <si>
    <t>21 087,82</t>
  </si>
  <si>
    <t>4 835,53</t>
  </si>
  <si>
    <t>5 045,97</t>
  </si>
  <si>
    <t>1 164,03</t>
  </si>
  <si>
    <t xml:space="preserve">в том числе </t>
  </si>
  <si>
    <t>Вывоз твердых бытовых отходов</t>
  </si>
  <si>
    <t>Аварийно-диспетчерское сопровождение</t>
  </si>
  <si>
    <t>Влажная и Сухая уборка лестничных клеток</t>
  </si>
  <si>
    <t>Уборка придомовой территории 1 и 2 категории (асфальты, газоны)</t>
  </si>
  <si>
    <t>Дезинсекция и дератизация</t>
  </si>
  <si>
    <t>Содержание инженерного оборудования и конструктивных элементов дома</t>
  </si>
  <si>
    <t>охрана тепловых узлов</t>
  </si>
  <si>
    <t>75 863,42</t>
  </si>
  <si>
    <t>70 048,33</t>
  </si>
  <si>
    <t>37 940,95</t>
  </si>
  <si>
    <t>6 292,33</t>
  </si>
  <si>
    <t>4 995,00</t>
  </si>
  <si>
    <t>2 084,61</t>
  </si>
  <si>
    <t>2 910,39</t>
  </si>
  <si>
    <t>72 648,16</t>
  </si>
  <si>
    <t>43 189,94</t>
  </si>
  <si>
    <t>61 231,56</t>
  </si>
  <si>
    <t>3 924,30</t>
  </si>
  <si>
    <t>79 650,12</t>
  </si>
  <si>
    <t>60 359,83</t>
  </si>
  <si>
    <t>42 342,72</t>
  </si>
  <si>
    <t>2 775,00</t>
  </si>
  <si>
    <t>2 430,00</t>
  </si>
  <si>
    <t>59 805,24</t>
  </si>
  <si>
    <t>61 981,16</t>
  </si>
  <si>
    <t>9 655,30</t>
  </si>
  <si>
    <t>7 845,00</t>
  </si>
  <si>
    <t>6 435,00</t>
  </si>
  <si>
    <t>1 410,00</t>
  </si>
  <si>
    <t>63 013,05</t>
  </si>
  <si>
    <t>70 189,76</t>
  </si>
  <si>
    <t>13 441,64</t>
  </si>
  <si>
    <t>2 905,00</t>
  </si>
  <si>
    <t>1 235,00</t>
  </si>
  <si>
    <t>59 257,86</t>
  </si>
  <si>
    <t>60 690,11</t>
  </si>
  <si>
    <t>15 004,54</t>
  </si>
  <si>
    <t>3 245,00</t>
  </si>
  <si>
    <t>59 383,61</t>
  </si>
  <si>
    <t>49 903,64</t>
  </si>
  <si>
    <t>16 147,22</t>
  </si>
  <si>
    <t>5 028,57</t>
  </si>
  <si>
    <t>1 181,43</t>
  </si>
  <si>
    <t>60 377,96</t>
  </si>
  <si>
    <t>61 744,63</t>
  </si>
  <si>
    <t>12 606,96</t>
  </si>
  <si>
    <t>7 483,10</t>
  </si>
  <si>
    <t>8 860,00</t>
  </si>
  <si>
    <t>7 625,00</t>
  </si>
  <si>
    <t>78 125,00</t>
  </si>
  <si>
    <t>74 268,42</t>
  </si>
  <si>
    <t>35 829,34</t>
  </si>
  <si>
    <t>10 000,00</t>
  </si>
  <si>
    <t>11 000,00</t>
  </si>
  <si>
    <t>4 320,00</t>
  </si>
  <si>
    <t>3 675,00</t>
  </si>
  <si>
    <t>60 231,60</t>
  </si>
  <si>
    <t>68 528,04</t>
  </si>
  <si>
    <t>11 244,64</t>
  </si>
  <si>
    <t>4 363,58</t>
  </si>
  <si>
    <t>3 450,00</t>
  </si>
  <si>
    <t>1 885,46</t>
  </si>
  <si>
    <t>1 564,54</t>
  </si>
  <si>
    <t>30 619,71</t>
  </si>
  <si>
    <t>28 250,50</t>
  </si>
  <si>
    <t>7 763,78</t>
  </si>
  <si>
    <t>4 376,86</t>
  </si>
  <si>
    <t>1 143,14</t>
  </si>
  <si>
    <t>60 134,82</t>
  </si>
  <si>
    <t>63 957,99</t>
  </si>
  <si>
    <t>13 466,70</t>
  </si>
  <si>
    <t>31 244,46</t>
  </si>
  <si>
    <t>20 609,06</t>
  </si>
  <si>
    <t>11 404,19</t>
  </si>
  <si>
    <t>3 627,79</t>
  </si>
  <si>
    <t>1 202,21</t>
  </si>
  <si>
    <t>60 587,40</t>
  </si>
  <si>
    <t>57 651,73</t>
  </si>
  <si>
    <t>15 164,42</t>
  </si>
  <si>
    <t>5 537,12</t>
  </si>
  <si>
    <t>4 145,00</t>
  </si>
  <si>
    <t>91 360,67</t>
  </si>
  <si>
    <t>85 162,61</t>
  </si>
  <si>
    <t>24 474,36</t>
  </si>
  <si>
    <t>3 782,51</t>
  </si>
  <si>
    <t>1 737,49</t>
  </si>
  <si>
    <t>58 594,23</t>
  </si>
  <si>
    <t>55 509,38</t>
  </si>
  <si>
    <t>13 448,78</t>
  </si>
  <si>
    <t>6 207,94</t>
  </si>
  <si>
    <t>4 720,00</t>
  </si>
  <si>
    <t>3 540,00</t>
  </si>
  <si>
    <t>1 180,00</t>
  </si>
  <si>
    <t>60 820,06</t>
  </si>
  <si>
    <t>50 843,95</t>
  </si>
  <si>
    <t>22 221,30</t>
  </si>
  <si>
    <t>7 590,00</t>
  </si>
  <si>
    <t>6 213,11</t>
  </si>
  <si>
    <t>1 376,89</t>
  </si>
  <si>
    <t>59 439,80</t>
  </si>
  <si>
    <t>53 509,23</t>
  </si>
  <si>
    <t>16 168,96</t>
  </si>
  <si>
    <t>9 000,00</t>
  </si>
  <si>
    <t>1 885,00</t>
  </si>
  <si>
    <t>61 008,31</t>
  </si>
  <si>
    <t>43 301,90</t>
  </si>
  <si>
    <t>30 822,83</t>
  </si>
  <si>
    <t>3 322,70</t>
  </si>
  <si>
    <t>57 794,41</t>
  </si>
  <si>
    <t>60 078,77</t>
  </si>
  <si>
    <t>9 990,79</t>
  </si>
  <si>
    <t>12 020,00</t>
  </si>
  <si>
    <t>9 260,00</t>
  </si>
  <si>
    <t>Работы выполняемые в отношении всех видов фундаментов</t>
  </si>
  <si>
    <t>Работы выполняемые в зданиях с подвалами</t>
  </si>
  <si>
    <t>Работы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</si>
  <si>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</si>
  <si>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</si>
  <si>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</si>
  <si>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</si>
  <si>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</si>
  <si>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</si>
  <si>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</si>
  <si>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 xml:space="preserve">Работы, выполняемые в целях надлежащего содержания внутренней отделки многкартирных домов, - проверка состояния внутренней отделки. При наличии угрозы обрушения отделочных слоев или нарушения  защитных свойств отделки по отношению к несущим конструкциям и инженерному оборудованию –устранение выявленных нарушений </t>
  </si>
  <si>
    <t xml:space="preserve">Работы, выполняемые в целях надлежащего содержания полов помещений, относящихся к общему имуществу в многоквартирном доме: проверка состояния основания, поверхностного слоя </t>
  </si>
  <si>
    <t>Работы выполняемые в целях надлежащего содержания оконных и дверных заполнений помещений, относящихся к общему имуществу  в многоквартирном доме</t>
  </si>
  <si>
    <t>Работы, выполняемые в целях надлежащего содержания систем вентиляции многоквартирных домов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</si>
  <si>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</si>
  <si>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</si>
  <si>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Общие работы, выполняемые для надлежащего содержания систем теплоснабжения (отопление  и горячее водоснабжение) в многоквартирных домах</t>
  </si>
  <si>
    <t>Общие работы, выполняемые для надлежащего содержания систем электрооборудования, радио- и телекоммуникационного оборудования в многоквартирных домах</t>
  </si>
  <si>
    <t>Работы по содержанию помещений входящих в состав общего имущества в многоквартирном доме</t>
  </si>
  <si>
    <t xml:space="preserve"> Работы по содержанию земельного участка, на котором расположен многоквартирный жилой дом. С элементами озеленения и благоустройства, иными объектами, предназначенными для обслуживания и эксплуатации этого дома этого дома (далее придомовая территория), холодный период года</t>
  </si>
  <si>
    <t>Работы по содержанию придомовой территории в теплый период года</t>
  </si>
  <si>
    <t xml:space="preserve"> Работы по обеспечению вывоза бытовых отходов, в том числе откачке жидких бытовых отходов</t>
  </si>
  <si>
    <t xml:space="preserve"> Работы по обеспечению требований пожарной безопасности  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противопожарной защиты, противодымной защиты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</si>
  <si>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</si>
  <si>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25 264,63</t>
  </si>
  <si>
    <t>26 717,56</t>
  </si>
  <si>
    <t>3 354,16</t>
  </si>
  <si>
    <t>22 000,00</t>
  </si>
  <si>
    <t>7 240,00</t>
  </si>
  <si>
    <t>5 075,00</t>
  </si>
  <si>
    <t>2 165,00</t>
  </si>
  <si>
    <t>26 143,82</t>
  </si>
  <si>
    <t>26 628,70</t>
  </si>
  <si>
    <t>4 680,15</t>
  </si>
  <si>
    <t>13 000,00</t>
  </si>
  <si>
    <t>12 075,00</t>
  </si>
  <si>
    <t>8 144,68</t>
  </si>
  <si>
    <t>3 930,32</t>
  </si>
  <si>
    <t>21 999,12</t>
  </si>
  <si>
    <t>26 599,14</t>
  </si>
  <si>
    <t>2 387,18</t>
  </si>
  <si>
    <t>23 000,00</t>
  </si>
  <si>
    <t>19 418,33</t>
  </si>
  <si>
    <t>3 581,67</t>
  </si>
  <si>
    <t>7 875,00</t>
  </si>
  <si>
    <t>5 770,00</t>
  </si>
  <si>
    <t>2 105,00</t>
  </si>
  <si>
    <t>20 934,69</t>
  </si>
  <si>
    <t>29 703,78</t>
  </si>
  <si>
    <t>15 000,00</t>
  </si>
  <si>
    <t>14 000,00</t>
  </si>
  <si>
    <t>10 445,00</t>
  </si>
  <si>
    <t>8 573,56</t>
  </si>
  <si>
    <t>1 871,44</t>
  </si>
  <si>
    <t>22 430,81</t>
  </si>
  <si>
    <t>30 915,36</t>
  </si>
  <si>
    <t>19 000,00</t>
  </si>
  <si>
    <t>19 042,88</t>
  </si>
  <si>
    <t>6 300,00</t>
  </si>
  <si>
    <t>5 010,00</t>
  </si>
  <si>
    <t>1 290,00</t>
  </si>
  <si>
    <t>21 923,27</t>
  </si>
  <si>
    <t>27 491,83</t>
  </si>
  <si>
    <t>2 256,34</t>
  </si>
  <si>
    <t>12 000,00</t>
  </si>
  <si>
    <t>5 250,00</t>
  </si>
  <si>
    <t>4 845,00</t>
  </si>
  <si>
    <t>21 767,47</t>
  </si>
  <si>
    <t>22 834,66</t>
  </si>
  <si>
    <t>2 964,65</t>
  </si>
  <si>
    <t>6 245,00</t>
  </si>
  <si>
    <t>23 046,70</t>
  </si>
  <si>
    <t>32 982,23</t>
  </si>
  <si>
    <t>1 233,52</t>
  </si>
  <si>
    <t>8 925,00</t>
  </si>
  <si>
    <t>6 932,61</t>
  </si>
  <si>
    <t>1 992,39</t>
  </si>
  <si>
    <t>22 001,16</t>
  </si>
  <si>
    <t>27 669,67</t>
  </si>
  <si>
    <t>1 522,21</t>
  </si>
  <si>
    <t>17 000,00</t>
  </si>
  <si>
    <t>16 000,00</t>
  </si>
  <si>
    <t>3 150,00</t>
  </si>
  <si>
    <t>2 261,86</t>
  </si>
  <si>
    <t>11 465,40</t>
  </si>
  <si>
    <t>15 949,65</t>
  </si>
  <si>
    <t>1 575,00</t>
  </si>
  <si>
    <t>53 225,35</t>
  </si>
  <si>
    <t>47 019,92</t>
  </si>
  <si>
    <t>13 777,30</t>
  </si>
  <si>
    <t>3 610,00</t>
  </si>
  <si>
    <t>59 363,49</t>
  </si>
  <si>
    <t>54 017,06</t>
  </si>
  <si>
    <t>15 980,94</t>
  </si>
  <si>
    <t>2 475,00</t>
  </si>
  <si>
    <t>61 250,40</t>
  </si>
  <si>
    <t>58 095,08</t>
  </si>
  <si>
    <t>19 405,23</t>
  </si>
  <si>
    <t>2 885,00</t>
  </si>
  <si>
    <t>2 480,00</t>
  </si>
  <si>
    <t>59 864,52</t>
  </si>
  <si>
    <t>49 644,74</t>
  </si>
  <si>
    <t>26 568,05</t>
  </si>
  <si>
    <t>1 811,63</t>
  </si>
  <si>
    <t>59 934,60</t>
  </si>
  <si>
    <t>57 579,43</t>
  </si>
  <si>
    <t>14 575,64</t>
  </si>
  <si>
    <t>4 472,45</t>
  </si>
  <si>
    <t>60 005,64</t>
  </si>
  <si>
    <t>61 538,35</t>
  </si>
  <si>
    <t>17 336,03</t>
  </si>
  <si>
    <t>4 523,00</t>
  </si>
  <si>
    <t>59 166,95</t>
  </si>
  <si>
    <t>61 228,74</t>
  </si>
  <si>
    <t>18 325,83</t>
  </si>
  <si>
    <t>6 800,00</t>
  </si>
  <si>
    <t>1 715,00</t>
  </si>
  <si>
    <t>59 911,01</t>
  </si>
  <si>
    <t>49 207,91</t>
  </si>
  <si>
    <t>27 640,24</t>
  </si>
  <si>
    <t>8 360,00</t>
  </si>
  <si>
    <t>5 790,30</t>
  </si>
  <si>
    <t>2 569,70</t>
  </si>
  <si>
    <t>22 852,04</t>
  </si>
  <si>
    <t>25 303,65</t>
  </si>
  <si>
    <t>4 217,90</t>
  </si>
  <si>
    <t>12 896,90</t>
  </si>
  <si>
    <t>1 103,10</t>
  </si>
  <si>
    <t>7 310,00</t>
  </si>
  <si>
    <t>5 475,00</t>
  </si>
  <si>
    <t>1 780,00</t>
  </si>
  <si>
    <t>Вывоз твердо-бытовых отходов, в том числе вывоз крупногабаритного мусора</t>
  </si>
  <si>
    <t xml:space="preserve">Уборка лестничных клеток </t>
  </si>
  <si>
    <t>Освещение мест общего пользования</t>
  </si>
  <si>
    <t>Обслуживание электросетей</t>
  </si>
  <si>
    <t>Содержание инженерного оборудования и конструктивных элементов дома, в.т.ч. подготовка дома к работе в осенне-зимних и весенне-летних  условиях</t>
  </si>
  <si>
    <t>Расходы на управление многоквартирным домом</t>
  </si>
  <si>
    <t>14 985,97</t>
  </si>
  <si>
    <t>11 188,54</t>
  </si>
  <si>
    <t>1 959,89</t>
  </si>
  <si>
    <t>-3 036,23</t>
  </si>
  <si>
    <t>1 576,72</t>
  </si>
  <si>
    <t>10 423,28</t>
  </si>
  <si>
    <t>5 515,05</t>
  </si>
  <si>
    <t>6 484,95</t>
  </si>
  <si>
    <t>1 020,00</t>
  </si>
  <si>
    <t>-1 514,64</t>
  </si>
  <si>
    <t>2 121,43</t>
  </si>
  <si>
    <t>14 878,57</t>
  </si>
  <si>
    <t>-1 389,55</t>
  </si>
  <si>
    <t>-1 559,70</t>
  </si>
  <si>
    <t>6 650,00</t>
  </si>
  <si>
    <t>-2 524,76</t>
  </si>
  <si>
    <t>-3 263,59</t>
  </si>
  <si>
    <t>-1 192,90</t>
  </si>
  <si>
    <t>1 080,00</t>
  </si>
  <si>
    <t>18 000,00</t>
  </si>
  <si>
    <t>1 469,75</t>
  </si>
  <si>
    <t>16 530,25</t>
  </si>
  <si>
    <t>Задолженность по обязательствам по оплате понесенных расходов в связи с оказанием услуг по управлению МКД за предыдущие периоды, руб.</t>
  </si>
  <si>
    <t>всего</t>
  </si>
  <si>
    <t>44072.53</t>
  </si>
  <si>
    <t>НАЧИСЛЕНО ДОХОДОВ ВСЕГО:</t>
  </si>
  <si>
    <t>Отчет о начислении, поступлении и расходовании денежных средств по многоквартирному дому расположенному в мкр. Березовый, дом № 1 за 2014 г.</t>
  </si>
  <si>
    <t>ФАКТИЧЕСКИ ПОСТУПИЛО ДОХОДОВ ВСЕГО:</t>
  </si>
  <si>
    <t>РАСХОДЫ ПО ДОМУ ВСЕГО:</t>
  </si>
  <si>
    <t>ооо "петр и к"</t>
  </si>
  <si>
    <t>ооо "сибмонтаж"</t>
  </si>
  <si>
    <t>ооо "дезмастер"</t>
  </si>
  <si>
    <t>ооо "желдорохрана"</t>
  </si>
  <si>
    <t>ооо укп "Березовый-1"</t>
  </si>
  <si>
    <t>ооо "домофон сервис"</t>
  </si>
  <si>
    <t>надоимка/переплата</t>
  </si>
  <si>
    <t>Отчет о начислении, поступлении и расходовании денежных средств по многоквартирному дому расположенному в мкр. Березовый, дом № 2 за 2014 г.</t>
  </si>
  <si>
    <t>55207.9</t>
  </si>
  <si>
    <t>54109.47</t>
  </si>
  <si>
    <t>59553.18</t>
  </si>
  <si>
    <t>40531.13</t>
  </si>
  <si>
    <t>45814.08</t>
  </si>
  <si>
    <t>91711.74</t>
  </si>
  <si>
    <t>Отчет о начислении, поступлении и расходовании денежных средств по многоквартирному дому расположенному в мкр. Березовый, дом № 8 за 2014 г.</t>
  </si>
  <si>
    <t>Отчет о начислении, поступлении и расходовании денежных средств по многоквартирному дому расположенному в мкр. Березовый, дом № 9 за 2014 г.</t>
  </si>
  <si>
    <t>84416.82</t>
  </si>
  <si>
    <t>Отчет о начислении, поступлении и расходовании денежных средств по многоквартирному дому расположенному в мкр. Березовый, дом № 10 за 2014 г.</t>
  </si>
  <si>
    <t>104065.23</t>
  </si>
  <si>
    <t>Отчет о начислении, поступлении и расходовании денежных средств по многоквартирному дому расположенному в мкр. Березовый, дом № 11 за 2014 г.</t>
  </si>
  <si>
    <t>83186.45</t>
  </si>
  <si>
    <t>24154.73</t>
  </si>
  <si>
    <t>35127.43</t>
  </si>
  <si>
    <t>57303.68</t>
  </si>
  <si>
    <t>67445.96</t>
  </si>
  <si>
    <t>43526.37</t>
  </si>
  <si>
    <t>65426.86</t>
  </si>
  <si>
    <t>48326.56</t>
  </si>
  <si>
    <t>55797.29</t>
  </si>
  <si>
    <t>96760.19</t>
  </si>
  <si>
    <t>69092.77</t>
  </si>
  <si>
    <t>74492.77</t>
  </si>
  <si>
    <t>89778.21</t>
  </si>
  <si>
    <t>91253.41</t>
  </si>
  <si>
    <t>79957.4</t>
  </si>
  <si>
    <t>67408.84</t>
  </si>
  <si>
    <t>68579.28</t>
  </si>
  <si>
    <t>33318.1</t>
  </si>
  <si>
    <t>68709.86</t>
  </si>
  <si>
    <t>42860.37</t>
  </si>
  <si>
    <t>51111.27</t>
  </si>
  <si>
    <t>41875.78</t>
  </si>
  <si>
    <t>104674.0</t>
  </si>
  <si>
    <t>67873.68</t>
  </si>
  <si>
    <t>74775.14</t>
  </si>
  <si>
    <t>66546.01</t>
  </si>
  <si>
    <t>57986.49</t>
  </si>
  <si>
    <t>60461.2</t>
  </si>
  <si>
    <t>79403.7</t>
  </si>
  <si>
    <t>4249.26</t>
  </si>
  <si>
    <t>82145.37</t>
  </si>
  <si>
    <t>28477.95</t>
  </si>
  <si>
    <t>88561.34</t>
  </si>
  <si>
    <t>143141.61</t>
  </si>
  <si>
    <t>67660.78</t>
  </si>
  <si>
    <t>34727.75</t>
  </si>
  <si>
    <t>75596.78</t>
  </si>
  <si>
    <t>94750.65</t>
  </si>
  <si>
    <t>54082.58</t>
  </si>
  <si>
    <t>97995.55</t>
  </si>
  <si>
    <t>139571.72</t>
  </si>
  <si>
    <t>142774.54</t>
  </si>
  <si>
    <t>30454.55</t>
  </si>
  <si>
    <t>87286.98</t>
  </si>
  <si>
    <t>56747.61</t>
  </si>
  <si>
    <t>40373.1</t>
  </si>
  <si>
    <t>63806.2</t>
  </si>
  <si>
    <t>59396.86</t>
  </si>
  <si>
    <t>68355.52</t>
  </si>
  <si>
    <t>71608.75</t>
  </si>
  <si>
    <t>63335.18</t>
  </si>
  <si>
    <t>113271.85</t>
  </si>
  <si>
    <t>47443.44</t>
  </si>
  <si>
    <t>59535.72</t>
  </si>
  <si>
    <t>84546.5</t>
  </si>
  <si>
    <t>53393.82</t>
  </si>
  <si>
    <t>57783.18</t>
  </si>
  <si>
    <t>53703.56</t>
  </si>
  <si>
    <t>61914.18</t>
  </si>
  <si>
    <t>57780.48</t>
  </si>
  <si>
    <t>15387.9</t>
  </si>
  <si>
    <t>14962.82</t>
  </si>
  <si>
    <t>30306.9</t>
  </si>
  <si>
    <t>38041.83</t>
  </si>
  <si>
    <t>35114.82</t>
  </si>
  <si>
    <t>32838.86</t>
  </si>
  <si>
    <t>47322.33</t>
  </si>
  <si>
    <t>28437.04</t>
  </si>
  <si>
    <t>22361.83</t>
  </si>
  <si>
    <t>32015.42</t>
  </si>
  <si>
    <t>51314.51</t>
  </si>
  <si>
    <t>74862.93</t>
  </si>
  <si>
    <t>75841.72</t>
  </si>
  <si>
    <t>55068.47</t>
  </si>
  <si>
    <t>87841.88</t>
  </si>
  <si>
    <t>96372.48</t>
  </si>
  <si>
    <t>78980.95</t>
  </si>
  <si>
    <t>26136.04</t>
  </si>
  <si>
    <t>Отчет о начислении, поступлении и расходовании денежных средств по многоквартирному дому расположенному в мкр. Березовый, дом № 84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</si>
  <si>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121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</si>
  <si>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120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</si>
  <si>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119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</si>
  <si>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118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</si>
  <si>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117 а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</si>
  <si>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117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</si>
  <si>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116б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</si>
  <si>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116а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</si>
  <si>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116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</si>
  <si>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115б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</si>
  <si>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115а за 2014 г.</t>
  </si>
  <si>
    <t>РАСХОДЫ ПО ДОМУ  ВСЕГО:</t>
  </si>
  <si>
    <t>Отчет о начислении, поступлении и расходовании денежных средств по многоквартирному дому расположенному в мкр. Березовый, дом № 3 за 2014 г.</t>
  </si>
  <si>
    <t>Отчет о начислении, поступлении и расходовании денежных средств по многоквартирному дому расположенному в мкр. Березовый, дом № 4 за 2014 г.</t>
  </si>
  <si>
    <t>Отчет о начислении, поступлении и расходовании денежных средств по многоквартирному дому расположенному в мкр. Березовый, дом № 7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</si>
  <si>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</si>
  <si>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 за 2014 г.</t>
  </si>
  <si>
    <t>Отчет о начислении, поступлении и расходовании денежных средств по многоквартирному дому расположенному в мкр. Березовый, дом № 14 за 2014 г.</t>
  </si>
  <si>
    <t>Отчет о начислении, поступлении и расходовании денежных средств по многоквартирному дому расположенному в мкр. Березовый, дом № 15 за 2014 г.</t>
  </si>
  <si>
    <t>Отчет о начислении, поступлении и расходовании денежных средств по многоквартирному дому расположенному в мкр. Березовый, дом № 16 за 2014 г.</t>
  </si>
  <si>
    <t>Отчет о начислении, поступлении и расходовании денежных средств по многоквартирному дому расположенному в мкр. Березовый, дом № 17 за 2014 г.</t>
  </si>
  <si>
    <t>Отчет о начислении, поступлении и расходовании денежных средств по многоквартирному дому расположенному в мкр. Березовый, дом № 18 за 2014 г.</t>
  </si>
  <si>
    <t>Отчет о начислении, поступлении и расходовании денежных средств по многоквартирному дому расположенному в мкр. Березовый, дом № 19 за 2014 г.</t>
  </si>
  <si>
    <t>Отчет о начислении, поступлении и расходовании денежных средств по многоквартирному дому расположенному в мкр. Березовый, дом № 20 за 2014 г.</t>
  </si>
  <si>
    <t>Отчет о начислении, поступлении и расходовании денежных средств по многоквартирному дому расположенному в мкр. Березовый, дом № 21 за 2014 г.</t>
  </si>
  <si>
    <t>Отчет о начислении, поступлении и расходовании денежных средств по многоквартирному дому расположенному в мкр. Березовый, дом № 22 за 2014 г.</t>
  </si>
  <si>
    <t>Отчет о начислении, поступлении и расходовании денежных средств по многоквартирному дому расположенному в мкр. Березовый, дом № 23 за 2014 г.</t>
  </si>
  <si>
    <t>Отчет о начислении, поступлении и расходовании денежных средств по многоквартирному дому расположенному в мкр. Березовый, дом № 24 за 2014 г.</t>
  </si>
  <si>
    <t>Отчет о начислении, поступлении и расходовании денежных средств по многоквартирному дому расположенному в мкр. Березовый, дом № 25 за 2014 г.</t>
  </si>
  <si>
    <t>Отчет о начислении, поступлении и расходовании денежных средств по многоквартирному дому расположенному в мкр. Березовый, дом № 26 за 2014 г.</t>
  </si>
  <si>
    <t>Отчет о начислении, поступлении и расходовании денежных средств по многоквартирному дому расположенному в мкр. Березовый, дом № 27 за 2014 г.</t>
  </si>
  <si>
    <t>Отчет о начислении, поступлении и расходовании денежных средств по многоквартирному дому расположенному в мкр. Березовый, дом № 28 за 2014 г.</t>
  </si>
  <si>
    <t>Отчет о начислении, поступлении и расходовании денежных средств по многоквартирному дому расположенному в мкр. Березовый, дом № 29 за 2014 г.</t>
  </si>
  <si>
    <t>Отчет о начислении, поступлении и расходовании денежных средств по многоквартирному дому расположенному в мкр. Березовый, дом № 30 за 2014 г.</t>
  </si>
  <si>
    <t>Отчет о начислении, поступлении и расходовании денежных средств по многоквартирному дому расположенному в мкр. Березовый, дом № 31 за 2014 г.</t>
  </si>
  <si>
    <t>Отчет о начислении, поступлении и расходовании денежных средств по многоквартирному дому расположенному в мкр. Березовый, дом № 32 за 2014 г.</t>
  </si>
  <si>
    <t>Отчет о начислении, поступлении и расходовании денежных средств по многоквартирному дому расположенному в мкр. Березовый, дом № 33 за 2014 г.</t>
  </si>
  <si>
    <t>Отчет о начислении, поступлении и расходовании денежных средств по многоквартирному дому расположенному в мкр. Березовый, дом № 34 за 2014 г.</t>
  </si>
  <si>
    <t>Отчет о начислении, поступлении и расходовании денежных средств по многоквартирному дому расположенному в мкр. Березовый, дом № 35 за 2014 г.</t>
  </si>
  <si>
    <t>Отчет о начислении, поступлении и расходовании денежных средств по многоквартирному дому расположенному в мкр. Березовый, дом № 36 за 2014 г.</t>
  </si>
  <si>
    <t>Отчет о начислении, поступлении и расходовании денежных средств по многоквартирному дому расположенному в мкр. Березовый, дом № 37 за 2014 г.</t>
  </si>
  <si>
    <t>Отчет о начислении, поступлении и расходовании денежных средств по многоквартирному дому расположенному в мкр. Березовый, дом № 38 за 2014 г.</t>
  </si>
  <si>
    <t>Отчет о начислении, поступлении и расходовании денежных средств по многоквартирному дому расположенному в мкр. Березовый, дом № 39 за 2014 г.</t>
  </si>
  <si>
    <t>Отчет о начислении, поступлении и расходовании денежных средств по многоквартирному дому расположенному в мкр. Березовый, дом № 40 за 2014 г.</t>
  </si>
  <si>
    <t>Отчет о начислении, поступлении и расходовании денежных средств по многоквартирному дому расположенному в мкр. Березовый, дом № 41 за 2014 г.</t>
  </si>
  <si>
    <t>Отчет о начислении, поступлении и расходовании денежных средств по многоквартирному дому расположенному в мкр. Березовый, дом № 49 за 2014 г.</t>
  </si>
  <si>
    <t>Отчет о начислении, поступлении и расходовании денежных средств по многоквартирному дому расположенному в мкр. Березовый, дом № 50 за 2014 г.</t>
  </si>
  <si>
    <t>Отчет о начислении, поступлении и расходовании денежных средств по многоквартирному дому расположенному в мкр. Березовый, дом № 51 за 2014 г.</t>
  </si>
  <si>
    <t>Отчет о начислении, поступлении и расходовании денежных средств по многоквартирному дому расположенному в мкр. Березовый, дом № 52 за 2014 г.</t>
  </si>
  <si>
    <t>Отчет о начислении, поступлении и расходовании денежных средств по многоквартирному дому расположенному в мкр. Березовый, дом № 53 за 2014 г.</t>
  </si>
  <si>
    <t>Отчет о начислении, поступлении и расходовании денежных средств по многоквартирному дому расположенному в мкр. Березовый, дом № 54 за 2014 г.</t>
  </si>
  <si>
    <t>Отчет о начислении, поступлении и расходовании денежных средств по многоквартирному дому расположенному в мкр. Березовый, дом № 55 за 2014 г.</t>
  </si>
  <si>
    <t>Отчет о начислении, поступлении и расходовании денежных средств по многоквартирному дому расположенному в мкр. Березовый, дом № 56 за 2014 г.</t>
  </si>
  <si>
    <t>Отчет о начислении, поступлении и расходовании денежных средств по многоквартирному дому расположенному в мкр. Березовый, дом № 57 за 2014 г.</t>
  </si>
  <si>
    <t>Отчет о начислении, поступлении и расходовании денежных средств по многоквартирному дому расположенному в мкр. Березовый, дом № 58 за 2014 г.</t>
  </si>
  <si>
    <t>Отчет о начислении, поступлении и расходовании денежных средств по многоквартирному дому расположенному в мкр. Березовый, дом № 59 за 2014 г.</t>
  </si>
  <si>
    <t>Отчет о начислении, поступлении и расходовании денежных средств по многоквартирному дому расположенному в мкр. Березовый, дом № 60 за 2014 г.</t>
  </si>
  <si>
    <t>Отчет о начислении, поступлении и расходовании денежных средств по многоквартирному дому расположенному в мкр. Березовый, дом № 61 за 2014 г.</t>
  </si>
  <si>
    <t>Отчет о начислении, поступлении и расходовании денежных средств по многоквартирному дому расположенному в мкр. Березовый, дом № 62 за 2014 г.</t>
  </si>
  <si>
    <t>Отчет о начислении, поступлении и расходовании денежных средств по многоквартирному дому расположенному в мкр. Березовый, дом № 63 за 2014 г.</t>
  </si>
  <si>
    <t>Отчет о начислении, поступлении и расходовании денежных средств по многоквартирному дому расположенному в мкр. Березовый, дом № 64 за 2014 г.</t>
  </si>
  <si>
    <t>Отчет о начислении, поступлении и расходовании денежных средств по многоквартирному дому расположенному в мкр. Березовый, дом № 65 за 2014 г.</t>
  </si>
  <si>
    <t>Отчет о начислении, поступлении и расходовании денежных средств по многоквартирному дому расположенному в мкр. Березовый, дом № 66 за 2014 г.</t>
  </si>
  <si>
    <t>Отчет о начислении, поступлении и расходовании денежных средств по многоквартирному дому расположенному в мкр. Березовый, дом № 67 за 2014 г.</t>
  </si>
  <si>
    <t>Отчет о начислении, поступлении и расходовании денежных средств по многоквартирному дому расположенному в мкр. Березовый, дом № 68 за 2014 г.</t>
  </si>
  <si>
    <t>Отчет о начислении, поступлении и расходовании денежных средств по многоквартирному дому расположенному в мкр. Березовый, дом № 69 за 2014 г.</t>
  </si>
  <si>
    <t>Отчет о начислении, поступлении и расходовании денежных средств по многоквартирному дому расположенному в мкр. Березовый, дом № 70 за 2014 г.</t>
  </si>
  <si>
    <t>Отчет о начислении, поступлении и расходовании денежных средств по многоквартирному дому расположенному в мкр. Березовый, дом № 71 за 2014 г.</t>
  </si>
  <si>
    <t>Отчет о начислении, поступлении и расходовании денежных средств по многоквартирному дому расположенному в мкр. Березовый, дом № 72 за 2014 г.</t>
  </si>
  <si>
    <t>Отчет о начислении, поступлении и расходовании денежных средств по многоквартирному дому расположенному в мкр. Березовый, дом № 73 за 2014 г.</t>
  </si>
  <si>
    <t>Отчет о начислении, поступлении и расходовании денежных средств по многоквартирному дому расположенному в мкр. Березовый, дом № 74 за 2014 г.</t>
  </si>
  <si>
    <t>Отчет о начислении, поступлении и расходовании денежных средств по многоквартирному дому расположенному в мкр. Березовый, дом № 75 за 2014 г.</t>
  </si>
  <si>
    <t>Отчет о начислении, поступлении и расходовании денежных средств по многоквартирному дому расположенному в мкр. Березовый, дом № 76 за 2014 г.</t>
  </si>
  <si>
    <t>Отчет о начислении, поступлении и расходовании денежных средств по многоквартирному дому расположенному в мкр. Березовый, дом № 77 за 2014 г.</t>
  </si>
  <si>
    <t>Отчет о начислении, поступлении и расходовании денежных средств по многоквартирному дому расположенному в мкр. Березовый, дом № 78 за 2014 г.</t>
  </si>
  <si>
    <t>Отчет о начислении, поступлении и расходовании денежных средств по многоквартирному дому расположенному в мкр. Березовый, дом № 79 за 2014 г.</t>
  </si>
  <si>
    <t>Отчет о начислении, поступлении и расходовании денежных средств по многоквартирному дому расположенному в мкр. Березовый, дом № 80 за 2014 г.</t>
  </si>
  <si>
    <t>Отчет о начислении, поступлении и расходовании денежных средств по многоквартирному дому расположенному в мкр. Березовый, дом № 81 за 2014 г.</t>
  </si>
  <si>
    <t>Отчет о начислении, поступлении и расходовании денежных средств по многоквартирному дому расположенному в мкр. Березовый, дом № 82 за 2014 г.</t>
  </si>
  <si>
    <t>Отчет о начислении, поступлении и расходовании денежных средств по многоквартирному дому расположенному в мкр. Березовый, дом № 83 за 2014 г.</t>
  </si>
  <si>
    <t>Отчет о начислении, поступлении и расходовании денежных средств по многоквартирному дому расположенному в мкр. Березовый, дом № 85 за 2014 г.</t>
  </si>
  <si>
    <t>Отчет о начислении, поступлении и расходовании денежных средств по многоквартирному дому расположенному в мкр. Березовый, дом № 86 за 2014 г.</t>
  </si>
  <si>
    <t>Отчет о начислении, поступлении и расходовании денежных средств по многоквартирному дому расположенному в мкр. Березовый, дом № 87 за 2014 г.</t>
  </si>
  <si>
    <t>Отчет о начислении, поступлении и расходовании денежных средств по многоквартирному дому расположенному в мкр. Березовый, дом № 88 за 2014 г.</t>
  </si>
  <si>
    <t>Отчет о начислении, поступлении и расходовании денежных средств по многоквартирному дому расположенному в мкр. Березовый, дом № 89 за 2014 г.</t>
  </si>
  <si>
    <t>Отчет о начислении, поступлении и расходовании денежных средств по многоквартирному дому расположенному в мкр. Березовый, дом № 90 за 2014 г.</t>
  </si>
  <si>
    <t>Отчет о начислении, поступлении и расходовании денежных средств по многоквартирному дому расположенному в мкр. Березовый, дом № 91 за 2014 г.</t>
  </si>
  <si>
    <t>Отчет о начислении, поступлении и расходовании денежных средств по многоквартирному дому расположенному в мкр. Березовый, дом № 92 за 2014 г.</t>
  </si>
  <si>
    <t>Отчет о начислении, поступлении и расходовании денежных средств по многоквартирному дому расположенному в мкр. Березовый, дом № 93 за 2014 г.</t>
  </si>
  <si>
    <t>Отчет о начислении, поступлении и расходовании денежных средств по многоквартирному дому расположенному в мкр. Березовый, дом № 95 за 2014 г.</t>
  </si>
  <si>
    <t>Отчет о начислении, поступлении и расходовании денежных средств по многоквартирному дому расположенному в мкр. Березовый, дом № 94 за 2014 г.</t>
  </si>
  <si>
    <t>Отчет о начислении, поступлении и расходовании денежных средств по многоквартирному дому расположенному в мкр. Березовый, дом № 96 за 2014 г.</t>
  </si>
  <si>
    <t>Отчет о начислении, поступлении и расходовании денежных средств по многоквартирному дому расположенному в мкр. Березовый, дом № 97 за 2014 г.</t>
  </si>
  <si>
    <t>Отчет о начислении, поступлении и расходовании денежных средств по многоквартирному дому расположенному в мкр. Березовый, дом № 98 за 2014 г.</t>
  </si>
  <si>
    <t>Отчет о начислении, поступлении и расходовании денежных средств по многоквартирному дому расположенному в мкр. Березовый, дом № 99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</si>
  <si>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100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</si>
  <si>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101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</si>
  <si>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102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</si>
  <si>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103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</si>
  <si>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104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</si>
  <si>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105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</si>
  <si>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106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</si>
  <si>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107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</si>
  <si>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108 за 2014 г.</t>
  </si>
  <si>
    <t>Отчет о начислении, поступлении и расходовании денежных средств по многоквартирному дому расположенному в мкр. Березовый, дом № 109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</si>
  <si>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110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</si>
  <si>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111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</si>
  <si>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112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</si>
  <si>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113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</si>
  <si>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113А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</si>
  <si>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113Б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</si>
  <si>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114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</si>
  <si>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114А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</si>
  <si>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114Б за 2014 г.</t>
  </si>
  <si>
    <t>Отчет о начислении, поступлении и расходовании денежных средств по многоквартирному дому расположенному в мкр. Березовый, дом № 115 за 2014 г.</t>
  </si>
  <si>
    <t>замена циркуляционных насосов</t>
  </si>
  <si>
    <t>электросетевое хозяйство (замена светильников)</t>
  </si>
  <si>
    <t>тепловой узел, водомерный узел</t>
  </si>
  <si>
    <t>электросетевое хозяйство (в.ч. ВРУ)</t>
  </si>
  <si>
    <t>утепление розлива</t>
  </si>
  <si>
    <t>Перерасход средств (-),недоосвоение средств (+)</t>
  </si>
  <si>
    <t>Отчет о начислении, поступлении и расходовании денежных средств по многоквартирному дому расположенному в мкр. Березовый, дом № 122 за 2014 г.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</si>
  <si>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</si>
  <si>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- фундамент</t>
  </si>
  <si>
    <t>- стены</t>
  </si>
  <si>
    <t>- перкрытия</t>
  </si>
  <si>
    <t>- крыши</t>
  </si>
  <si>
    <t>- лестницы</t>
  </si>
  <si>
    <t>- фасад</t>
  </si>
  <si>
    <t>- перегородки</t>
  </si>
  <si>
    <t>- внутренняя отделка мест общего пользования</t>
  </si>
  <si>
    <t>- полы</t>
  </si>
  <si>
    <t>- окна, двери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</si>
  <si>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</si>
  <si>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- вентиляция</t>
  </si>
  <si>
    <t>- тепловые пункты</t>
  </si>
  <si>
    <t>- система водоснабжения, водоотведения, теплоснабжения</t>
  </si>
  <si>
    <t>- содержание электросетей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</si>
  <si>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</si>
  <si>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пользования– уборка подъездов</t>
  </si>
  <si>
    <t>содержание земельного участка 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дома.</t>
  </si>
  <si>
    <t xml:space="preserve">складирование и транспортировка твердых бытовых отходов </t>
  </si>
  <si>
    <t>аварийно - диспетчерское обслуживание</t>
  </si>
  <si>
    <t>Управленческие расходы</t>
  </si>
  <si>
    <t>Задолженность по лицевым счетам на 01.01.2015г. по статье "Содержание "</t>
  </si>
  <si>
    <t>Отчет о начислении, поступлении и расходовании денежных средств по многоквартирному дому расположенному в мкр. Березовый, дом № 123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</si>
  <si>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124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</si>
  <si>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125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</si>
  <si>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126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</si>
  <si>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127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</si>
  <si>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128 за 2014 г.</t>
  </si>
  <si>
    <t>Отчет о начислении, поступлении и расходовании денежных средств по многоквартирному дому расположенному в мкр. Березовый, дом № 129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</si>
  <si>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130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</si>
  <si>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131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</si>
  <si>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132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</si>
  <si>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133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</si>
  <si>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134 за 2014 г.</t>
  </si>
  <si>
    <t>Задолженность по лицевым счетам на 01.01.2015г. по статье "Содержание ",</t>
  </si>
  <si>
    <t>Отчет о начислении, поступлении и расходовании денежных средств по многоквартирному дому расположенному в мкр. Березовый, дом № 135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</si>
  <si>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136 за 2014 г.</t>
  </si>
  <si>
    <t>Отчет о начислении, поступлении и расходовании денежных средств по многоквартирному дому расположенному в мкр. Березовый, дом № 137 за 2014 г.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</si>
</sst>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;[Red]0.00"/>
    <numFmt numFmtId="165" formatCode="0.000000"/>
    <numFmt numFmtId="166" formatCode="0.0"/>
    <numFmt numFmtId="167" formatCode="0;[Red]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color indexed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0"/>
      </left>
      <right style="medium">
        <color indexed="64"/>
      </right>
      <top style="medium">
        <color indexed="64"/>
      </top>
      <bottom style="thin">
        <color indexed="6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medium">
        <color indexed="64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medium">
        <color indexed="64"/>
      </right>
      <top/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1" xfId="1" applyNumberFormat="1" applyFont="1" applyFill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2" borderId="4" xfId="1" applyNumberFormat="1" applyFont="1" applyFill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 indent="2"/>
    </xf>
    <xf numFmtId="165" fontId="4" fillId="0" borderId="0" xfId="0" applyNumberFormat="1" applyFont="1"/>
    <xf numFmtId="0" fontId="5" fillId="2" borderId="7" xfId="1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0" fontId="4" fillId="0" borderId="1" xfId="0" applyFont="1" applyBorder="1"/>
    <xf numFmtId="0" fontId="4" fillId="0" borderId="4" xfId="0" applyFont="1" applyBorder="1"/>
    <xf numFmtId="164" fontId="4" fillId="0" borderId="0" xfId="0" applyNumberFormat="1" applyFont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5" fillId="2" borderId="5" xfId="1" applyNumberFormat="1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43" fontId="4" fillId="0" borderId="8" xfId="2" applyFont="1" applyBorder="1" applyAlignment="1">
      <alignment horizontal="center"/>
    </xf>
    <xf numFmtId="43" fontId="4" fillId="0" borderId="2" xfId="2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0" xfId="0" applyFont="1" applyFill="1" applyBorder="1"/>
    <xf numFmtId="0" fontId="4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hidden="1"/>
    </xf>
    <xf numFmtId="166" fontId="4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2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/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9" fillId="0" borderId="5" xfId="0" applyFont="1" applyBorder="1" applyAlignment="1">
      <alignment horizontal="center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left" vertical="top" wrapText="1"/>
    </xf>
    <xf numFmtId="4" fontId="5" fillId="2" borderId="16" xfId="1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0" xfId="0" applyAlignment="1"/>
    <xf numFmtId="2" fontId="4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 wrapText="1"/>
    </xf>
    <xf numFmtId="166" fontId="12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wrapText="1"/>
    </xf>
    <xf numFmtId="40" fontId="8" fillId="0" borderId="5" xfId="2" applyNumberFormat="1" applyFont="1" applyFill="1" applyBorder="1" applyAlignment="1">
      <alignment horizontal="center" vertical="center" wrapText="1"/>
    </xf>
    <xf numFmtId="40" fontId="8" fillId="0" borderId="5" xfId="2" applyNumberFormat="1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0" fillId="0" borderId="0" xfId="0"/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" fontId="4" fillId="0" borderId="27" xfId="0" applyNumberFormat="1" applyFont="1" applyBorder="1" applyAlignment="1">
      <alignment horizont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4" fillId="0" borderId="33" xfId="0" applyFont="1" applyBorder="1"/>
    <xf numFmtId="4" fontId="14" fillId="4" borderId="34" xfId="1" applyNumberFormat="1" applyFont="1" applyFill="1" applyBorder="1" applyAlignment="1">
      <alignment horizontal="center" vertical="top" wrapText="1"/>
    </xf>
    <xf numFmtId="0" fontId="4" fillId="0" borderId="30" xfId="0" applyFont="1" applyBorder="1"/>
    <xf numFmtId="164" fontId="4" fillId="0" borderId="35" xfId="0" applyNumberFormat="1" applyFont="1" applyBorder="1" applyAlignment="1">
      <alignment horizontal="center"/>
    </xf>
    <xf numFmtId="0" fontId="4" fillId="0" borderId="36" xfId="0" applyFont="1" applyBorder="1"/>
    <xf numFmtId="1" fontId="4" fillId="0" borderId="6" xfId="0" applyNumberFormat="1" applyFont="1" applyBorder="1" applyAlignment="1">
      <alignment horizontal="center"/>
    </xf>
    <xf numFmtId="0" fontId="4" fillId="0" borderId="32" xfId="0" applyFont="1" applyBorder="1"/>
    <xf numFmtId="164" fontId="4" fillId="0" borderId="37" xfId="0" applyNumberFormat="1" applyFont="1" applyBorder="1" applyAlignment="1">
      <alignment horizontal="center"/>
    </xf>
    <xf numFmtId="4" fontId="14" fillId="2" borderId="38" xfId="1" applyNumberFormat="1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0" fontId="15" fillId="0" borderId="28" xfId="0" applyFont="1" applyBorder="1" applyAlignment="1">
      <alignment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 wrapText="1"/>
    </xf>
    <xf numFmtId="2" fontId="4" fillId="0" borderId="41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left" wrapText="1" indent="3"/>
    </xf>
    <xf numFmtId="0" fontId="17" fillId="0" borderId="43" xfId="0" applyFont="1" applyBorder="1" applyAlignment="1">
      <alignment horizontal="left" wrapText="1" indent="3"/>
    </xf>
    <xf numFmtId="0" fontId="4" fillId="0" borderId="16" xfId="0" applyFont="1" applyBorder="1"/>
    <xf numFmtId="2" fontId="4" fillId="0" borderId="44" xfId="0" applyNumberFormat="1" applyFont="1" applyBorder="1" applyAlignment="1">
      <alignment vertical="center"/>
    </xf>
    <xf numFmtId="0" fontId="17" fillId="0" borderId="42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2" fontId="4" fillId="0" borderId="45" xfId="0" applyNumberFormat="1" applyFont="1" applyBorder="1" applyAlignment="1">
      <alignment horizontal="center" vertical="center"/>
    </xf>
    <xf numFmtId="0" fontId="15" fillId="0" borderId="28" xfId="0" applyFont="1" applyBorder="1"/>
    <xf numFmtId="2" fontId="4" fillId="0" borderId="4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2" fontId="4" fillId="0" borderId="47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left" indent="5"/>
    </xf>
    <xf numFmtId="0" fontId="18" fillId="0" borderId="5" xfId="0" applyFont="1" applyBorder="1" applyAlignment="1">
      <alignment horizontal="left" wrapText="1" indent="5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wrapText="1"/>
    </xf>
    <xf numFmtId="0" fontId="20" fillId="0" borderId="5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0" borderId="48" xfId="0" applyFont="1" applyBorder="1"/>
    <xf numFmtId="4" fontId="21" fillId="2" borderId="49" xfId="1" applyNumberFormat="1" applyFont="1" applyFill="1" applyBorder="1" applyAlignment="1">
      <alignment horizontal="center" vertical="top" wrapText="1"/>
    </xf>
    <xf numFmtId="167" fontId="4" fillId="0" borderId="5" xfId="0" applyNumberFormat="1" applyFont="1" applyBorder="1" applyAlignment="1">
      <alignment horizontal="center"/>
    </xf>
    <xf numFmtId="4" fontId="14" fillId="4" borderId="50" xfId="1" applyNumberFormat="1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4" fontId="21" fillId="2" borderId="53" xfId="1" applyNumberFormat="1" applyFont="1" applyFill="1" applyBorder="1" applyAlignment="1">
      <alignment horizontal="center" vertical="top" wrapText="1"/>
    </xf>
    <xf numFmtId="167" fontId="4" fillId="0" borderId="6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 wrapText="1" indent="3"/>
    </xf>
    <xf numFmtId="1" fontId="4" fillId="0" borderId="2" xfId="0" applyNumberFormat="1" applyFont="1" applyBorder="1" applyAlignment="1">
      <alignment horizontal="center"/>
    </xf>
    <xf numFmtId="4" fontId="14" fillId="2" borderId="50" xfId="1" applyNumberFormat="1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44" xfId="0" applyNumberFormat="1" applyFont="1" applyBorder="1" applyAlignment="1">
      <alignment horizontal="center" vertical="center"/>
    </xf>
    <xf numFmtId="0" fontId="4" fillId="0" borderId="14" xfId="0" applyFont="1" applyBorder="1"/>
    <xf numFmtId="0" fontId="8" fillId="3" borderId="5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28" xfId="0" applyFont="1" applyBorder="1"/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13" fillId="3" borderId="4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wrapText="1"/>
    </xf>
    <xf numFmtId="4" fontId="8" fillId="0" borderId="44" xfId="0" applyNumberFormat="1" applyFont="1" applyFill="1" applyBorder="1" applyAlignment="1">
      <alignment horizontal="center" wrapText="1"/>
    </xf>
    <xf numFmtId="40" fontId="8" fillId="0" borderId="4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1056;&#1072;&#1073;&#1086;&#1095;&#1080;&#1081;%20&#1089;&#1090;&#1086;&#1083;/&#1055;&#1045;&#1056;&#1057;&#1055;&#1045;&#1050;&#1058;&#1048;&#1042;&#1040;/&#1089;&#1072;&#1081;&#1090;-&#1087;&#1077;&#1088;&#1089;&#1087;&#1077;&#1082;&#1090;&#1080;&#1074;&#1072;/2015%20&#1075;&#1086;&#1076;/&#1086;&#1090;&#1087;&#1088;&#1072;&#1074;&#1083;&#1077;&#1085;&#1085;&#1099;&#1077;%20&#1084;&#1072;&#1090;&#1077;&#1088;&#1080;&#1072;&#1083;&#1099;/&#1053;&#1086;&#1074;&#1072;&#1103;%20&#1087;&#1072;&#1087;&#1082;&#1072;/&#1086;&#1090;&#1087;&#1088;&#1072;&#1074;&#1083;&#1077;&#1085;&#1085;&#1099;&#1077;%20&#1084;&#1072;&#1090;&#1077;&#1088;&#1080;&#1072;&#1083;&#1099;/&#1053;&#1086;&#1074;&#1072;&#1103;%20&#1087;&#1072;&#1087;&#1082;&#1072;/&#1089;&#1074;&#1077;&#1076;&#1077;&#1085;&#1080;&#1103;%20&#1086;%20&#1076;&#1072;&#1093;&#1086;&#1076;&#1072;&#1093;%20(731.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еленый берег"/>
      <sheetName val="ерши"/>
      <sheetName val="Лист3"/>
    </sheetNames>
    <sheetDataSet>
      <sheetData sheetId="0" refreshError="1"/>
      <sheetData sheetId="1" refreshError="1">
        <row r="317">
          <cell r="H317">
            <v>174673.59999999998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opLeftCell="A40" workbookViewId="0">
      <selection activeCell="B57" sqref="B57:B59"/>
    </sheetView>
  </sheetViews>
  <sheetFormatPr defaultColWidth="7.5703125" defaultRowHeight="11.25"/>
  <cols>
    <col min="1" max="1" width="42.85546875" style="1" customWidth="1"/>
    <col min="2" max="2" width="20.42578125" style="3" customWidth="1"/>
    <col min="3" max="3" width="18.140625" style="3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10" ht="44.25" customHeight="1">
      <c r="A1" s="85" t="s">
        <v>610</v>
      </c>
      <c r="B1" s="85"/>
      <c r="C1" s="85"/>
    </row>
    <row r="2" spans="1:10" ht="15">
      <c r="A2" s="58"/>
      <c r="B2" s="58"/>
      <c r="C2" s="58"/>
    </row>
    <row r="3" spans="1:10" ht="27" customHeight="1">
      <c r="A3" s="86" t="s">
        <v>606</v>
      </c>
      <c r="B3" s="87"/>
      <c r="C3" s="88"/>
    </row>
    <row r="4" spans="1:10" ht="12.75">
      <c r="A4" s="59" t="s">
        <v>607</v>
      </c>
      <c r="B4" s="60"/>
      <c r="C4" s="61" t="s">
        <v>608</v>
      </c>
    </row>
    <row r="5" spans="1:10">
      <c r="A5" s="86" t="s">
        <v>609</v>
      </c>
      <c r="B5" s="87"/>
      <c r="C5" s="88"/>
    </row>
    <row r="6" spans="1:10" ht="12" thickBot="1">
      <c r="A6" s="89"/>
      <c r="B6" s="90"/>
      <c r="C6" s="91"/>
    </row>
    <row r="7" spans="1:10">
      <c r="A7" s="4" t="s">
        <v>4</v>
      </c>
      <c r="B7" s="1"/>
      <c r="C7" s="5">
        <v>222130.92</v>
      </c>
      <c r="D7" s="5">
        <v>210995.55</v>
      </c>
      <c r="E7" s="6">
        <v>55207.9</v>
      </c>
    </row>
    <row r="8" spans="1:10" ht="12.75" customHeight="1">
      <c r="A8" s="7" t="s">
        <v>5</v>
      </c>
      <c r="B8" s="62" t="s">
        <v>618</v>
      </c>
      <c r="C8" s="8">
        <v>12420</v>
      </c>
      <c r="D8" s="8">
        <v>11760.91</v>
      </c>
      <c r="E8" s="9">
        <v>2743.02</v>
      </c>
    </row>
    <row r="9" spans="1:10" ht="12.75" customHeight="1">
      <c r="A9" s="7" t="s">
        <v>6</v>
      </c>
      <c r="B9" s="62" t="s">
        <v>617</v>
      </c>
      <c r="C9" s="10">
        <v>163362.72</v>
      </c>
      <c r="D9" s="10">
        <v>155158.78</v>
      </c>
      <c r="E9" s="11">
        <v>40983.279999999999</v>
      </c>
      <c r="I9" s="1">
        <v>16.393000000000001</v>
      </c>
    </row>
    <row r="10" spans="1:10" ht="12.75" customHeight="1">
      <c r="A10" s="12" t="s">
        <v>7</v>
      </c>
      <c r="B10" s="1"/>
      <c r="C10" s="10"/>
      <c r="D10" s="10"/>
      <c r="E10" s="11"/>
    </row>
    <row r="11" spans="1:10" ht="12.75" customHeight="1">
      <c r="A11" s="13" t="s">
        <v>8</v>
      </c>
      <c r="B11" s="62"/>
      <c r="C11" s="10">
        <f>C9*G11</f>
        <v>29.895377760000002</v>
      </c>
      <c r="D11" s="10">
        <f>D9*G11</f>
        <v>28.39405674</v>
      </c>
      <c r="E11" s="11">
        <f>E9*G11</f>
        <v>7.4999402399999999</v>
      </c>
      <c r="G11" s="1">
        <v>1.83E-4</v>
      </c>
      <c r="H11" s="14">
        <v>1.83E-4</v>
      </c>
      <c r="I11" s="1">
        <v>3.0000000000000001E-3</v>
      </c>
      <c r="J11" s="1">
        <f>I11/I9*100</f>
        <v>1.8300494113341059E-2</v>
      </c>
    </row>
    <row r="12" spans="1:10" ht="12.75" customHeight="1">
      <c r="A12" s="13" t="s">
        <v>9</v>
      </c>
      <c r="B12" s="62" t="s">
        <v>614</v>
      </c>
      <c r="C12" s="10">
        <f>C9*G12</f>
        <v>21026.90577936</v>
      </c>
      <c r="D12" s="10">
        <f>D9*G12</f>
        <v>19970.95205014</v>
      </c>
      <c r="E12" s="11">
        <f>E9*G12</f>
        <v>5275.0809186399993</v>
      </c>
      <c r="G12" s="1">
        <v>0.12871299999999999</v>
      </c>
      <c r="H12" s="14">
        <v>0.12871299999999999</v>
      </c>
      <c r="I12" s="1">
        <v>2.11</v>
      </c>
    </row>
    <row r="13" spans="1:10" ht="12.75" customHeight="1">
      <c r="A13" s="13" t="s">
        <v>10</v>
      </c>
      <c r="B13" s="62" t="s">
        <v>613</v>
      </c>
      <c r="C13" s="10">
        <f>C9*G13</f>
        <v>25909.980842879999</v>
      </c>
      <c r="D13" s="10">
        <f>D9*G13</f>
        <v>24608.80314312</v>
      </c>
      <c r="E13" s="11">
        <f>E9*G13</f>
        <v>6500.1121411199993</v>
      </c>
      <c r="G13" s="1">
        <v>0.15860399999999999</v>
      </c>
      <c r="H13" s="14">
        <v>0.15860399999999999</v>
      </c>
      <c r="I13" s="1">
        <v>2.6</v>
      </c>
    </row>
    <row r="14" spans="1:10" ht="12.75" customHeight="1">
      <c r="A14" s="13" t="s">
        <v>11</v>
      </c>
      <c r="B14" s="62" t="s">
        <v>614</v>
      </c>
      <c r="C14" s="10">
        <f>C9*G14</f>
        <v>13552.897976639999</v>
      </c>
      <c r="D14" s="10">
        <f>D9*G14</f>
        <v>12872.28270636</v>
      </c>
      <c r="E14" s="11">
        <f>E9*G14</f>
        <v>3400.0548753599996</v>
      </c>
      <c r="G14" s="1">
        <v>8.2961999999999994E-2</v>
      </c>
      <c r="H14" s="14">
        <v>8.2961999999999994E-2</v>
      </c>
      <c r="I14" s="1">
        <v>1.36</v>
      </c>
    </row>
    <row r="15" spans="1:10" ht="12.75" customHeight="1">
      <c r="A15" s="13" t="s">
        <v>12</v>
      </c>
      <c r="B15" s="62" t="s">
        <v>614</v>
      </c>
      <c r="C15" s="10">
        <f>C9*G15</f>
        <v>23319.048103680001</v>
      </c>
      <c r="D15" s="10">
        <f>D9*G15</f>
        <v>22147.984892320001</v>
      </c>
      <c r="E15" s="11">
        <f>G15*E9</f>
        <v>5850.1173203200005</v>
      </c>
      <c r="G15" s="1">
        <v>0.14274400000000001</v>
      </c>
      <c r="H15" s="14">
        <v>0.14274400000000001</v>
      </c>
      <c r="I15" s="1">
        <v>2.34</v>
      </c>
    </row>
    <row r="16" spans="1:10" ht="22.5">
      <c r="A16" s="13" t="s">
        <v>13</v>
      </c>
      <c r="B16" s="62" t="s">
        <v>614</v>
      </c>
      <c r="C16" s="10">
        <f>C9*G16</f>
        <v>19133.531854560002</v>
      </c>
      <c r="D16" s="10">
        <f>D9*G16</f>
        <v>18172.661789940001</v>
      </c>
      <c r="E16" s="11">
        <f>E9*G16</f>
        <v>4800.0847034400003</v>
      </c>
      <c r="G16" s="1">
        <v>0.117123</v>
      </c>
      <c r="H16" s="14">
        <v>0.117123</v>
      </c>
      <c r="I16" s="1">
        <v>1.92</v>
      </c>
    </row>
    <row r="17" spans="1:10" ht="12.75" customHeight="1">
      <c r="A17" s="13" t="s">
        <v>14</v>
      </c>
      <c r="B17" s="62" t="s">
        <v>615</v>
      </c>
      <c r="C17" s="10">
        <f>C9*G17</f>
        <v>697.55881440000007</v>
      </c>
      <c r="D17" s="10">
        <f>D9*G17</f>
        <v>662.52799060000007</v>
      </c>
      <c r="E17" s="11">
        <f>E9*G17</f>
        <v>174.99860560000002</v>
      </c>
      <c r="G17" s="1">
        <v>4.2700000000000004E-3</v>
      </c>
      <c r="H17" s="14">
        <v>4.2700000000000004E-3</v>
      </c>
      <c r="I17" s="1">
        <v>7.0000000000000007E-2</v>
      </c>
    </row>
    <row r="18" spans="1:10" ht="12.75" customHeight="1">
      <c r="A18" s="13" t="s">
        <v>15</v>
      </c>
      <c r="B18" s="62" t="s">
        <v>617</v>
      </c>
      <c r="C18" s="10">
        <f>C9*G18</f>
        <v>25312.073287679999</v>
      </c>
      <c r="D18" s="10">
        <f>D9*G18</f>
        <v>24040.922008319998</v>
      </c>
      <c r="E18" s="11">
        <f>E9*G18</f>
        <v>6350.1133363199997</v>
      </c>
      <c r="G18" s="1">
        <v>0.154944</v>
      </c>
      <c r="H18" s="14">
        <v>0.154944</v>
      </c>
      <c r="I18" s="1">
        <v>2.54</v>
      </c>
    </row>
    <row r="19" spans="1:10" ht="22.5">
      <c r="A19" s="13" t="s">
        <v>16</v>
      </c>
      <c r="B19" s="62" t="s">
        <v>614</v>
      </c>
      <c r="C19" s="10">
        <f>C9*G19</f>
        <v>30195.148351200001</v>
      </c>
      <c r="D19" s="10">
        <f>D9*G19</f>
        <v>28678.773101300001</v>
      </c>
      <c r="E19" s="11">
        <f>E9*G19</f>
        <v>7575.1445587999997</v>
      </c>
      <c r="G19" s="1">
        <v>0.184835</v>
      </c>
      <c r="H19" s="14">
        <v>0.184835</v>
      </c>
      <c r="I19" s="1">
        <v>3.03</v>
      </c>
    </row>
    <row r="20" spans="1:10" ht="12.75" customHeight="1">
      <c r="A20" s="13" t="s">
        <v>17</v>
      </c>
      <c r="B20" s="2" t="s">
        <v>616</v>
      </c>
      <c r="C20" s="10">
        <f>C9*G20</f>
        <v>4185.5162491199999</v>
      </c>
      <c r="D20" s="10">
        <f>D9*G20</f>
        <v>3975.3231023800004</v>
      </c>
      <c r="E20" s="11">
        <f>E9*G20</f>
        <v>1050.03261688</v>
      </c>
      <c r="G20" s="1">
        <v>2.5621000000000001E-2</v>
      </c>
      <c r="H20" s="14">
        <v>2.5621000000000001E-2</v>
      </c>
      <c r="I20" s="1">
        <v>0.42</v>
      </c>
    </row>
    <row r="21" spans="1:10" ht="13.5" customHeight="1" thickBot="1">
      <c r="A21" s="15" t="s">
        <v>18</v>
      </c>
      <c r="B21" s="63" t="s">
        <v>614</v>
      </c>
      <c r="C21" s="10">
        <v>46348.2</v>
      </c>
      <c r="D21" s="10">
        <v>44075.86</v>
      </c>
      <c r="E21" s="11">
        <v>11481.6</v>
      </c>
      <c r="H21" s="16"/>
    </row>
    <row r="22" spans="1:10">
      <c r="A22" s="92" t="s">
        <v>611</v>
      </c>
      <c r="B22" s="92"/>
      <c r="C22" s="92"/>
      <c r="D22" s="57"/>
      <c r="E22" s="57"/>
    </row>
    <row r="23" spans="1:10" ht="12" thickBot="1">
      <c r="A23" s="92"/>
      <c r="B23" s="92"/>
      <c r="C23" s="92"/>
      <c r="D23" s="57"/>
      <c r="E23" s="57"/>
    </row>
    <row r="24" spans="1:10">
      <c r="A24" s="4" t="s">
        <v>4</v>
      </c>
      <c r="B24" s="5"/>
      <c r="C24" s="5">
        <v>210995.55</v>
      </c>
      <c r="D24" s="1"/>
      <c r="E24" s="6">
        <v>55207.9</v>
      </c>
    </row>
    <row r="25" spans="1:10" ht="12.75" customHeight="1">
      <c r="A25" s="7" t="s">
        <v>5</v>
      </c>
      <c r="B25" s="62" t="s">
        <v>618</v>
      </c>
      <c r="C25" s="8">
        <v>11760.91</v>
      </c>
      <c r="D25" s="1"/>
      <c r="E25" s="9">
        <v>2743.02</v>
      </c>
    </row>
    <row r="26" spans="1:10" ht="12.75" customHeight="1">
      <c r="A26" s="7" t="s">
        <v>6</v>
      </c>
      <c r="B26" s="62" t="s">
        <v>617</v>
      </c>
      <c r="C26" s="10">
        <v>155158.78</v>
      </c>
      <c r="D26" s="1"/>
      <c r="E26" s="11">
        <v>40983.279999999999</v>
      </c>
      <c r="I26" s="1">
        <v>16.393000000000001</v>
      </c>
    </row>
    <row r="27" spans="1:10" ht="12.75" customHeight="1">
      <c r="A27" s="12" t="s">
        <v>7</v>
      </c>
      <c r="B27" s="1"/>
      <c r="C27" s="10"/>
      <c r="D27" s="1"/>
      <c r="E27" s="11"/>
    </row>
    <row r="28" spans="1:10" ht="12.75" customHeight="1">
      <c r="A28" s="13" t="s">
        <v>8</v>
      </c>
      <c r="B28" s="62"/>
      <c r="C28" s="10">
        <f>C26*G28</f>
        <v>28.39405674</v>
      </c>
      <c r="D28" s="1"/>
      <c r="E28" s="11">
        <f>E26*G28</f>
        <v>7.4999402399999999</v>
      </c>
      <c r="G28" s="1">
        <v>1.83E-4</v>
      </c>
      <c r="H28" s="14">
        <v>1.83E-4</v>
      </c>
      <c r="I28" s="1">
        <v>3.0000000000000001E-3</v>
      </c>
      <c r="J28" s="1">
        <f>I28/I26*100</f>
        <v>1.8300494113341059E-2</v>
      </c>
    </row>
    <row r="29" spans="1:10" ht="12.75" customHeight="1">
      <c r="A29" s="13" t="s">
        <v>9</v>
      </c>
      <c r="B29" s="62" t="s">
        <v>614</v>
      </c>
      <c r="C29" s="10">
        <f>C26*G29</f>
        <v>19970.95205014</v>
      </c>
      <c r="D29" s="1"/>
      <c r="E29" s="11">
        <f>E26*G29</f>
        <v>5275.0809186399993</v>
      </c>
      <c r="G29" s="1">
        <v>0.12871299999999999</v>
      </c>
      <c r="H29" s="14">
        <v>0.12871299999999999</v>
      </c>
      <c r="I29" s="1">
        <v>2.11</v>
      </c>
    </row>
    <row r="30" spans="1:10" ht="12.75" customHeight="1">
      <c r="A30" s="13" t="s">
        <v>10</v>
      </c>
      <c r="B30" s="62" t="s">
        <v>613</v>
      </c>
      <c r="C30" s="10">
        <f>C26*G30</f>
        <v>24608.80314312</v>
      </c>
      <c r="D30" s="1"/>
      <c r="E30" s="11">
        <f>E26*G30</f>
        <v>6500.1121411199993</v>
      </c>
      <c r="G30" s="1">
        <v>0.15860399999999999</v>
      </c>
      <c r="H30" s="14">
        <v>0.15860399999999999</v>
      </c>
      <c r="I30" s="1">
        <v>2.6</v>
      </c>
    </row>
    <row r="31" spans="1:10" ht="12.75" customHeight="1">
      <c r="A31" s="13" t="s">
        <v>11</v>
      </c>
      <c r="B31" s="62" t="s">
        <v>614</v>
      </c>
      <c r="C31" s="10">
        <f>C26*G31</f>
        <v>12872.28270636</v>
      </c>
      <c r="D31" s="1"/>
      <c r="E31" s="11">
        <f>E26*G31</f>
        <v>3400.0548753599996</v>
      </c>
      <c r="G31" s="1">
        <v>8.2961999999999994E-2</v>
      </c>
      <c r="H31" s="14">
        <v>8.2961999999999994E-2</v>
      </c>
      <c r="I31" s="1">
        <v>1.36</v>
      </c>
    </row>
    <row r="32" spans="1:10" ht="12.75" customHeight="1">
      <c r="A32" s="13" t="s">
        <v>12</v>
      </c>
      <c r="B32" s="62" t="s">
        <v>614</v>
      </c>
      <c r="C32" s="10">
        <f>C26*G32</f>
        <v>22147.984892320001</v>
      </c>
      <c r="D32" s="1"/>
      <c r="E32" s="11">
        <f>G32*E26</f>
        <v>5850.1173203200005</v>
      </c>
      <c r="G32" s="1">
        <v>0.14274400000000001</v>
      </c>
      <c r="H32" s="14">
        <v>0.14274400000000001</v>
      </c>
      <c r="I32" s="1">
        <v>2.34</v>
      </c>
    </row>
    <row r="33" spans="1:10" ht="22.5">
      <c r="A33" s="13" t="s">
        <v>13</v>
      </c>
      <c r="B33" s="62" t="s">
        <v>614</v>
      </c>
      <c r="C33" s="10">
        <f>C26*G33</f>
        <v>18172.661789940001</v>
      </c>
      <c r="D33" s="1"/>
      <c r="E33" s="11">
        <f>E26*G33</f>
        <v>4800.0847034400003</v>
      </c>
      <c r="G33" s="1">
        <v>0.117123</v>
      </c>
      <c r="H33" s="14">
        <v>0.117123</v>
      </c>
      <c r="I33" s="1">
        <v>1.92</v>
      </c>
    </row>
    <row r="34" spans="1:10" ht="12.75" customHeight="1">
      <c r="A34" s="13" t="s">
        <v>14</v>
      </c>
      <c r="B34" s="62" t="s">
        <v>615</v>
      </c>
      <c r="C34" s="10">
        <f>C26*G34</f>
        <v>662.52799060000007</v>
      </c>
      <c r="D34" s="1"/>
      <c r="E34" s="11">
        <f>E26*G34</f>
        <v>174.99860560000002</v>
      </c>
      <c r="G34" s="1">
        <v>4.2700000000000004E-3</v>
      </c>
      <c r="H34" s="14">
        <v>4.2700000000000004E-3</v>
      </c>
      <c r="I34" s="1">
        <v>7.0000000000000007E-2</v>
      </c>
    </row>
    <row r="35" spans="1:10" ht="12.75" customHeight="1">
      <c r="A35" s="13" t="s">
        <v>15</v>
      </c>
      <c r="B35" s="62" t="s">
        <v>617</v>
      </c>
      <c r="C35" s="10">
        <f>C26*G35</f>
        <v>24040.922008319998</v>
      </c>
      <c r="D35" s="1"/>
      <c r="E35" s="11">
        <f>E26*G35</f>
        <v>6350.1133363199997</v>
      </c>
      <c r="G35" s="1">
        <v>0.154944</v>
      </c>
      <c r="H35" s="14">
        <v>0.154944</v>
      </c>
      <c r="I35" s="1">
        <v>2.54</v>
      </c>
    </row>
    <row r="36" spans="1:10" ht="22.5">
      <c r="A36" s="13" t="s">
        <v>16</v>
      </c>
      <c r="B36" s="62" t="s">
        <v>614</v>
      </c>
      <c r="C36" s="10">
        <f>C26*G36</f>
        <v>28678.773101300001</v>
      </c>
      <c r="D36" s="1"/>
      <c r="E36" s="11">
        <f>E26*G36</f>
        <v>7575.1445587999997</v>
      </c>
      <c r="G36" s="1">
        <v>0.184835</v>
      </c>
      <c r="H36" s="14">
        <v>0.184835</v>
      </c>
      <c r="I36" s="1">
        <v>3.03</v>
      </c>
    </row>
    <row r="37" spans="1:10" ht="12.75" customHeight="1">
      <c r="A37" s="13" t="s">
        <v>17</v>
      </c>
      <c r="B37" s="2" t="s">
        <v>616</v>
      </c>
      <c r="C37" s="10">
        <f>C26*G37</f>
        <v>3975.3231023800004</v>
      </c>
      <c r="D37" s="1"/>
      <c r="E37" s="11">
        <f>E26*G37</f>
        <v>1050.03261688</v>
      </c>
      <c r="G37" s="1">
        <v>2.5621000000000001E-2</v>
      </c>
      <c r="H37" s="14">
        <v>2.5621000000000001E-2</v>
      </c>
      <c r="I37" s="1">
        <v>0.42</v>
      </c>
    </row>
    <row r="38" spans="1:10" ht="13.5" customHeight="1" thickBot="1">
      <c r="A38" s="15" t="s">
        <v>18</v>
      </c>
      <c r="B38" s="63" t="s">
        <v>614</v>
      </c>
      <c r="C38" s="10">
        <v>44075.86</v>
      </c>
      <c r="D38" s="1"/>
      <c r="E38" s="11">
        <v>11481.6</v>
      </c>
      <c r="H38" s="16"/>
    </row>
    <row r="39" spans="1:10">
      <c r="A39" s="92" t="s">
        <v>612</v>
      </c>
      <c r="B39" s="92"/>
      <c r="C39" s="92"/>
    </row>
    <row r="40" spans="1:10" ht="12" thickBot="1">
      <c r="A40" s="92"/>
      <c r="B40" s="92"/>
      <c r="C40" s="92"/>
    </row>
    <row r="41" spans="1:10">
      <c r="A41" s="4" t="s">
        <v>4</v>
      </c>
      <c r="B41" s="5"/>
      <c r="C41" s="5">
        <v>222130.92</v>
      </c>
      <c r="D41" s="5">
        <v>210995.55</v>
      </c>
      <c r="E41" s="6">
        <v>55207.9</v>
      </c>
    </row>
    <row r="42" spans="1:10" ht="12.75" customHeight="1">
      <c r="A42" s="7" t="s">
        <v>5</v>
      </c>
      <c r="B42" s="62" t="s">
        <v>618</v>
      </c>
      <c r="C42" s="8">
        <v>12420</v>
      </c>
      <c r="D42" s="8">
        <v>11760.91</v>
      </c>
      <c r="E42" s="9">
        <v>2743.02</v>
      </c>
    </row>
    <row r="43" spans="1:10" ht="12.75" customHeight="1">
      <c r="A43" s="7" t="s">
        <v>6</v>
      </c>
      <c r="B43" s="62" t="s">
        <v>617</v>
      </c>
      <c r="C43" s="10">
        <v>163362.72</v>
      </c>
      <c r="D43" s="10">
        <v>155158.78</v>
      </c>
      <c r="E43" s="11">
        <v>40983.279999999999</v>
      </c>
      <c r="I43" s="1">
        <v>16.393000000000001</v>
      </c>
    </row>
    <row r="44" spans="1:10" ht="12.75" customHeight="1">
      <c r="A44" s="12" t="s">
        <v>7</v>
      </c>
      <c r="B44" s="1"/>
      <c r="C44" s="10"/>
      <c r="D44" s="10"/>
      <c r="E44" s="11"/>
    </row>
    <row r="45" spans="1:10" ht="12.75" customHeight="1">
      <c r="A45" s="13" t="s">
        <v>8</v>
      </c>
      <c r="B45" s="62"/>
      <c r="C45" s="10">
        <f>C43*G45</f>
        <v>29.895377760000002</v>
      </c>
      <c r="D45" s="10">
        <f>D43*G45</f>
        <v>28.39405674</v>
      </c>
      <c r="E45" s="11">
        <f>E43*G45</f>
        <v>7.4999402399999999</v>
      </c>
      <c r="G45" s="1">
        <v>1.83E-4</v>
      </c>
      <c r="H45" s="14">
        <v>1.83E-4</v>
      </c>
      <c r="I45" s="1">
        <v>3.0000000000000001E-3</v>
      </c>
      <c r="J45" s="1">
        <f>I45/I43*100</f>
        <v>1.8300494113341059E-2</v>
      </c>
    </row>
    <row r="46" spans="1:10" ht="12.75" customHeight="1">
      <c r="A46" s="13" t="s">
        <v>9</v>
      </c>
      <c r="B46" s="62" t="s">
        <v>614</v>
      </c>
      <c r="C46" s="10">
        <f>C43*G46</f>
        <v>21026.90577936</v>
      </c>
      <c r="D46" s="10">
        <f>D43*G46</f>
        <v>19970.95205014</v>
      </c>
      <c r="E46" s="11">
        <f>E43*G46</f>
        <v>5275.0809186399993</v>
      </c>
      <c r="G46" s="1">
        <v>0.12871299999999999</v>
      </c>
      <c r="H46" s="14">
        <v>0.12871299999999999</v>
      </c>
      <c r="I46" s="1">
        <v>2.11</v>
      </c>
    </row>
    <row r="47" spans="1:10" ht="12.75" customHeight="1">
      <c r="A47" s="13" t="s">
        <v>10</v>
      </c>
      <c r="B47" s="62" t="s">
        <v>613</v>
      </c>
      <c r="C47" s="10">
        <f>C43*G47</f>
        <v>25909.980842879999</v>
      </c>
      <c r="D47" s="10">
        <f>D43*G47</f>
        <v>24608.80314312</v>
      </c>
      <c r="E47" s="11">
        <f>E43*G47</f>
        <v>6500.1121411199993</v>
      </c>
      <c r="G47" s="1">
        <v>0.15860399999999999</v>
      </c>
      <c r="H47" s="14">
        <v>0.15860399999999999</v>
      </c>
      <c r="I47" s="1">
        <v>2.6</v>
      </c>
    </row>
    <row r="48" spans="1:10" ht="12.75" customHeight="1">
      <c r="A48" s="13" t="s">
        <v>11</v>
      </c>
      <c r="B48" s="62" t="s">
        <v>614</v>
      </c>
      <c r="C48" s="10">
        <f>C43*G48</f>
        <v>13552.897976639999</v>
      </c>
      <c r="D48" s="10">
        <f>D43*G48</f>
        <v>12872.28270636</v>
      </c>
      <c r="E48" s="11">
        <f>E43*G48</f>
        <v>3400.0548753599996</v>
      </c>
      <c r="G48" s="1">
        <v>8.2961999999999994E-2</v>
      </c>
      <c r="H48" s="14">
        <v>8.2961999999999994E-2</v>
      </c>
      <c r="I48" s="1">
        <v>1.36</v>
      </c>
    </row>
    <row r="49" spans="1:9" ht="12.75" customHeight="1">
      <c r="A49" s="13" t="s">
        <v>12</v>
      </c>
      <c r="B49" s="62" t="s">
        <v>614</v>
      </c>
      <c r="C49" s="10">
        <f>C43*G49</f>
        <v>23319.048103680001</v>
      </c>
      <c r="D49" s="10">
        <f>D43*G49</f>
        <v>22147.984892320001</v>
      </c>
      <c r="E49" s="11">
        <f>G49*E43</f>
        <v>5850.1173203200005</v>
      </c>
      <c r="G49" s="1">
        <v>0.14274400000000001</v>
      </c>
      <c r="H49" s="14">
        <v>0.14274400000000001</v>
      </c>
      <c r="I49" s="1">
        <v>2.34</v>
      </c>
    </row>
    <row r="50" spans="1:9" ht="22.5">
      <c r="A50" s="13" t="s">
        <v>13</v>
      </c>
      <c r="B50" s="62" t="s">
        <v>614</v>
      </c>
      <c r="C50" s="10">
        <f>C43*G50</f>
        <v>19133.531854560002</v>
      </c>
      <c r="D50" s="10">
        <f>D43*G50</f>
        <v>18172.661789940001</v>
      </c>
      <c r="E50" s="11">
        <f>E43*G50</f>
        <v>4800.0847034400003</v>
      </c>
      <c r="G50" s="1">
        <v>0.117123</v>
      </c>
      <c r="H50" s="14">
        <v>0.117123</v>
      </c>
      <c r="I50" s="1">
        <v>1.92</v>
      </c>
    </row>
    <row r="51" spans="1:9" ht="12.75" customHeight="1">
      <c r="A51" s="13" t="s">
        <v>14</v>
      </c>
      <c r="B51" s="62" t="s">
        <v>615</v>
      </c>
      <c r="C51" s="10">
        <f>C43*G51</f>
        <v>697.55881440000007</v>
      </c>
      <c r="D51" s="10">
        <f>D43*G51</f>
        <v>662.52799060000007</v>
      </c>
      <c r="E51" s="11">
        <f>E43*G51</f>
        <v>174.99860560000002</v>
      </c>
      <c r="G51" s="1">
        <v>4.2700000000000004E-3</v>
      </c>
      <c r="H51" s="14">
        <v>4.2700000000000004E-3</v>
      </c>
      <c r="I51" s="1">
        <v>7.0000000000000007E-2</v>
      </c>
    </row>
    <row r="52" spans="1:9" ht="12.75" customHeight="1">
      <c r="A52" s="13" t="s">
        <v>15</v>
      </c>
      <c r="B52" s="62" t="s">
        <v>617</v>
      </c>
      <c r="C52" s="10">
        <f>C43*G52</f>
        <v>25312.073287679999</v>
      </c>
      <c r="D52" s="10">
        <f>D43*G52</f>
        <v>24040.922008319998</v>
      </c>
      <c r="E52" s="11">
        <f>E43*G52</f>
        <v>6350.1133363199997</v>
      </c>
      <c r="G52" s="1">
        <v>0.154944</v>
      </c>
      <c r="H52" s="14">
        <v>0.154944</v>
      </c>
      <c r="I52" s="1">
        <v>2.54</v>
      </c>
    </row>
    <row r="53" spans="1:9" ht="22.5">
      <c r="A53" s="13" t="s">
        <v>16</v>
      </c>
      <c r="B53" s="62" t="s">
        <v>614</v>
      </c>
      <c r="C53" s="10">
        <f>C43*G53</f>
        <v>30195.148351200001</v>
      </c>
      <c r="D53" s="10">
        <f>D43*G53</f>
        <v>28678.773101300001</v>
      </c>
      <c r="E53" s="11">
        <f>E43*G53</f>
        <v>7575.1445587999997</v>
      </c>
      <c r="G53" s="1">
        <v>0.184835</v>
      </c>
      <c r="H53" s="14">
        <v>0.184835</v>
      </c>
      <c r="I53" s="1">
        <v>3.03</v>
      </c>
    </row>
    <row r="54" spans="1:9" ht="12.75" customHeight="1">
      <c r="A54" s="13" t="s">
        <v>17</v>
      </c>
      <c r="B54" s="2" t="s">
        <v>616</v>
      </c>
      <c r="C54" s="10">
        <f>C43*G54</f>
        <v>4185.5162491199999</v>
      </c>
      <c r="D54" s="10">
        <f>D43*G54</f>
        <v>3975.3231023800004</v>
      </c>
      <c r="E54" s="11">
        <f>E43*G54</f>
        <v>1050.03261688</v>
      </c>
      <c r="G54" s="1">
        <v>2.5621000000000001E-2</v>
      </c>
      <c r="H54" s="14">
        <v>2.5621000000000001E-2</v>
      </c>
      <c r="I54" s="1">
        <v>0.42</v>
      </c>
    </row>
    <row r="55" spans="1:9" ht="13.5" customHeight="1">
      <c r="A55" s="64" t="s">
        <v>18</v>
      </c>
      <c r="B55" s="65" t="s">
        <v>614</v>
      </c>
      <c r="C55" s="66">
        <v>46348.2</v>
      </c>
      <c r="D55" s="10">
        <v>44075.86</v>
      </c>
      <c r="E55" s="11">
        <v>11481.6</v>
      </c>
      <c r="H55" s="16"/>
    </row>
    <row r="56" spans="1:9" ht="13.5" customHeight="1">
      <c r="A56" s="64"/>
      <c r="B56" s="65"/>
      <c r="C56" s="66"/>
      <c r="D56" s="70"/>
      <c r="E56" s="70"/>
      <c r="H56" s="16"/>
    </row>
    <row r="57" spans="1:9" ht="13.5" customHeight="1">
      <c r="A57" s="71" t="s">
        <v>827</v>
      </c>
      <c r="B57" s="72"/>
      <c r="C57" s="72">
        <v>1.6</v>
      </c>
      <c r="D57" s="70"/>
      <c r="E57" s="70"/>
      <c r="H57" s="16"/>
    </row>
    <row r="58" spans="1:9" ht="13.5" customHeight="1">
      <c r="A58" s="71" t="s">
        <v>828</v>
      </c>
      <c r="B58" s="72"/>
      <c r="C58" s="72">
        <v>4</v>
      </c>
      <c r="D58" s="70"/>
      <c r="E58" s="70"/>
      <c r="H58" s="16"/>
    </row>
    <row r="59" spans="1:9" ht="12.75">
      <c r="A59" s="73" t="s">
        <v>829</v>
      </c>
      <c r="B59" s="72"/>
      <c r="C59" s="72">
        <v>14</v>
      </c>
    </row>
    <row r="60" spans="1:9">
      <c r="A60" s="24"/>
      <c r="B60" s="8"/>
      <c r="C60" s="8"/>
    </row>
    <row r="61" spans="1:9">
      <c r="A61" s="24"/>
      <c r="B61" s="8"/>
      <c r="C61" s="8"/>
    </row>
    <row r="62" spans="1:9">
      <c r="A62" s="24" t="s">
        <v>619</v>
      </c>
      <c r="B62" s="8"/>
      <c r="C62" s="8" t="s">
        <v>621</v>
      </c>
    </row>
  </sheetData>
  <mergeCells count="5">
    <mergeCell ref="A1:C1"/>
    <mergeCell ref="A3:C3"/>
    <mergeCell ref="A5:C6"/>
    <mergeCell ref="A39:C40"/>
    <mergeCell ref="A22:C23"/>
  </mergeCells>
  <phoneticPr fontId="1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topLeftCell="A40" workbookViewId="0">
      <selection activeCell="A60" sqref="A60:D64"/>
    </sheetView>
  </sheetViews>
  <sheetFormatPr defaultColWidth="7.5703125" defaultRowHeight="11.25"/>
  <cols>
    <col min="1" max="1" width="64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6.5" customHeight="1">
      <c r="A1" s="85" t="s">
        <v>727</v>
      </c>
      <c r="B1" s="85"/>
      <c r="C1" s="85"/>
    </row>
    <row r="2" spans="1:7" ht="15">
      <c r="A2" s="58"/>
      <c r="B2" s="58"/>
      <c r="C2" s="58"/>
    </row>
    <row r="3" spans="1:7" ht="38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634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10">
        <v>204289.8</v>
      </c>
      <c r="C7" s="1"/>
      <c r="D7" s="10">
        <v>194288.12</v>
      </c>
      <c r="E7" s="11">
        <v>34156.410000000003</v>
      </c>
    </row>
    <row r="8" spans="1:7" ht="12.75" customHeight="1">
      <c r="A8" s="18" t="s">
        <v>5</v>
      </c>
      <c r="B8" s="10" t="s">
        <v>42</v>
      </c>
      <c r="C8" s="1"/>
      <c r="D8" s="10" t="s">
        <v>43</v>
      </c>
      <c r="E8" s="11" t="s">
        <v>44</v>
      </c>
    </row>
    <row r="9" spans="1:7" ht="12.75" customHeight="1">
      <c r="A9" s="18" t="s">
        <v>6</v>
      </c>
      <c r="B9" s="10">
        <v>153764.76</v>
      </c>
      <c r="C9" s="1"/>
      <c r="D9" s="10">
        <v>146320.74</v>
      </c>
      <c r="E9" s="11">
        <v>25522.7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28.138951080000002</v>
      </c>
      <c r="C11" s="1"/>
      <c r="D11" s="10">
        <f>D9*G11</f>
        <v>26.776695419999999</v>
      </c>
      <c r="E11" s="11">
        <f>E9*G11</f>
        <v>4.6706541000000001</v>
      </c>
      <c r="G11" s="1">
        <v>1.83E-4</v>
      </c>
    </row>
    <row r="12" spans="1:7" ht="12.75" customHeight="1">
      <c r="A12" s="13" t="s">
        <v>9</v>
      </c>
      <c r="B12" s="10">
        <f>B9*G12</f>
        <v>19791.523553880001</v>
      </c>
      <c r="C12" s="1"/>
      <c r="D12" s="10">
        <f>D9*G12</f>
        <v>18833.38140762</v>
      </c>
      <c r="E12" s="11">
        <f>E9*G12</f>
        <v>3285.1032851</v>
      </c>
      <c r="G12" s="1">
        <v>0.12871299999999999</v>
      </c>
    </row>
    <row r="13" spans="1:7" ht="12.75" customHeight="1">
      <c r="A13" s="13" t="s">
        <v>10</v>
      </c>
      <c r="B13" s="10">
        <f>B9*G13</f>
        <v>24387.70599504</v>
      </c>
      <c r="C13" s="1"/>
      <c r="D13" s="10">
        <f>D9*G13</f>
        <v>23207.054646959998</v>
      </c>
      <c r="E13" s="11">
        <f>E9*G13</f>
        <v>4048.0023108</v>
      </c>
      <c r="G13" s="1">
        <v>0.15860399999999999</v>
      </c>
    </row>
    <row r="14" spans="1:7" ht="12.75" customHeight="1">
      <c r="A14" s="13" t="s">
        <v>11</v>
      </c>
      <c r="B14" s="10">
        <f>B9*G14</f>
        <v>12756.632019119999</v>
      </c>
      <c r="C14" s="1"/>
      <c r="D14" s="10">
        <f>D9*G14</f>
        <v>12139.061231879998</v>
      </c>
      <c r="E14" s="11">
        <f>E9*G14</f>
        <v>2117.4142373999998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21948.996901440001</v>
      </c>
      <c r="C15" s="1"/>
      <c r="D15" s="10">
        <f>D9*G15</f>
        <v>20886.407710560001</v>
      </c>
      <c r="E15" s="11">
        <f>G15*E9</f>
        <v>3643.2122888000004</v>
      </c>
      <c r="G15" s="1">
        <v>0.14274400000000001</v>
      </c>
    </row>
    <row r="16" spans="1:7">
      <c r="A16" s="13" t="s">
        <v>13</v>
      </c>
      <c r="B16" s="10">
        <f>B9*G16</f>
        <v>18009.38998548</v>
      </c>
      <c r="C16" s="1"/>
      <c r="D16" s="10">
        <f>D9*G16</f>
        <v>17137.524031019999</v>
      </c>
      <c r="E16" s="11">
        <f>E9*G16</f>
        <v>2989.2951921000003</v>
      </c>
      <c r="G16" s="1">
        <v>0.117123</v>
      </c>
    </row>
    <row r="17" spans="1:7" ht="12.75" customHeight="1">
      <c r="A17" s="13" t="s">
        <v>14</v>
      </c>
      <c r="B17" s="10">
        <f>B9*G17</f>
        <v>656.57552520000013</v>
      </c>
      <c r="C17" s="1"/>
      <c r="D17" s="10">
        <f>D9*G17</f>
        <v>624.78955980000001</v>
      </c>
      <c r="E17" s="11">
        <f>E9*G17</f>
        <v>108.98192900000001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23824.92697344</v>
      </c>
      <c r="C18" s="1"/>
      <c r="D18" s="10">
        <f>D9*G18</f>
        <v>22671.520738559997</v>
      </c>
      <c r="E18" s="11">
        <f>E9*G18</f>
        <v>3954.5892288</v>
      </c>
      <c r="G18" s="1">
        <v>0.154944</v>
      </c>
    </row>
    <row r="19" spans="1:7">
      <c r="A19" s="13" t="s">
        <v>16</v>
      </c>
      <c r="B19" s="10">
        <f>B9*G19</f>
        <v>28421.109414600003</v>
      </c>
      <c r="C19" s="1"/>
      <c r="D19" s="10">
        <f>D9*G19</f>
        <v>27045.193977899999</v>
      </c>
      <c r="E19" s="11">
        <f>E9*G19</f>
        <v>4717.4882545</v>
      </c>
      <c r="G19" s="1">
        <v>0.184835</v>
      </c>
    </row>
    <row r="20" spans="1:7" ht="12.75" customHeight="1">
      <c r="A20" s="13" t="s">
        <v>17</v>
      </c>
      <c r="B20" s="10">
        <f>B9*G20</f>
        <v>3939.6069159600006</v>
      </c>
      <c r="C20" s="1"/>
      <c r="D20" s="10">
        <f>D9*G20</f>
        <v>3748.8836795399998</v>
      </c>
      <c r="E20" s="11">
        <f>E9*G20</f>
        <v>653.9170967</v>
      </c>
      <c r="G20" s="1">
        <v>2.5621000000000001E-2</v>
      </c>
    </row>
    <row r="21" spans="1:7" ht="13.5" customHeight="1" thickBot="1">
      <c r="A21" s="20" t="s">
        <v>18</v>
      </c>
      <c r="B21" s="21" t="s">
        <v>45</v>
      </c>
      <c r="C21" s="1"/>
      <c r="D21" s="21" t="s">
        <v>46</v>
      </c>
      <c r="E21" s="22" t="s">
        <v>47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10">
        <v>194288.12</v>
      </c>
      <c r="C24" s="10"/>
      <c r="D24" s="1"/>
      <c r="E24" s="11">
        <v>34156.410000000003</v>
      </c>
    </row>
    <row r="25" spans="1:7" ht="12.75" customHeight="1">
      <c r="A25" s="18" t="s">
        <v>5</v>
      </c>
      <c r="B25" s="10" t="s">
        <v>43</v>
      </c>
      <c r="C25" s="10"/>
      <c r="D25" s="1"/>
      <c r="E25" s="11" t="s">
        <v>44</v>
      </c>
    </row>
    <row r="26" spans="1:7" ht="12.75" customHeight="1">
      <c r="A26" s="18" t="s">
        <v>6</v>
      </c>
      <c r="B26" s="10">
        <v>146320.74</v>
      </c>
      <c r="C26" s="10"/>
      <c r="D26" s="1"/>
      <c r="E26" s="11">
        <v>25522.7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26.776695419999999</v>
      </c>
      <c r="C28" s="10"/>
      <c r="D28" s="1"/>
      <c r="E28" s="11">
        <f>E26*G28</f>
        <v>4.6706541000000001</v>
      </c>
      <c r="G28" s="1">
        <v>1.83E-4</v>
      </c>
    </row>
    <row r="29" spans="1:7" ht="12.75" customHeight="1">
      <c r="A29" s="13" t="s">
        <v>9</v>
      </c>
      <c r="B29" s="10">
        <f>B26*G29</f>
        <v>18833.38140762</v>
      </c>
      <c r="C29" s="10"/>
      <c r="D29" s="1"/>
      <c r="E29" s="11">
        <f>E26*G29</f>
        <v>3285.1032851</v>
      </c>
      <c r="G29" s="1">
        <v>0.12871299999999999</v>
      </c>
    </row>
    <row r="30" spans="1:7" ht="12.75" customHeight="1">
      <c r="A30" s="13" t="s">
        <v>10</v>
      </c>
      <c r="B30" s="10">
        <f>B26*G30</f>
        <v>23207.054646959998</v>
      </c>
      <c r="C30" s="10"/>
      <c r="D30" s="1"/>
      <c r="E30" s="11">
        <f>E26*G30</f>
        <v>4048.0023108</v>
      </c>
      <c r="G30" s="1">
        <v>0.15860399999999999</v>
      </c>
    </row>
    <row r="31" spans="1:7" ht="12.75" customHeight="1">
      <c r="A31" s="13" t="s">
        <v>11</v>
      </c>
      <c r="B31" s="10">
        <f>B26*G31</f>
        <v>12139.061231879998</v>
      </c>
      <c r="C31" s="10"/>
      <c r="D31" s="1"/>
      <c r="E31" s="11">
        <f>E26*G31</f>
        <v>2117.4142373999998</v>
      </c>
      <c r="G31" s="1">
        <v>8.2961999999999994E-2</v>
      </c>
    </row>
    <row r="32" spans="1:7" ht="12.75" customHeight="1">
      <c r="A32" s="13" t="s">
        <v>12</v>
      </c>
      <c r="B32" s="10">
        <f>B26*G32</f>
        <v>20886.407710560001</v>
      </c>
      <c r="C32" s="10"/>
      <c r="D32" s="1"/>
      <c r="E32" s="11">
        <f>G32*E26</f>
        <v>3643.2122888000004</v>
      </c>
      <c r="G32" s="1">
        <v>0.14274400000000001</v>
      </c>
    </row>
    <row r="33" spans="1:7">
      <c r="A33" s="13" t="s">
        <v>13</v>
      </c>
      <c r="B33" s="10">
        <f>B26*G33</f>
        <v>17137.524031019999</v>
      </c>
      <c r="C33" s="10"/>
      <c r="D33" s="1"/>
      <c r="E33" s="11">
        <f>E26*G33</f>
        <v>2989.2951921000003</v>
      </c>
      <c r="G33" s="1">
        <v>0.117123</v>
      </c>
    </row>
    <row r="34" spans="1:7" ht="12.75" customHeight="1">
      <c r="A34" s="13" t="s">
        <v>14</v>
      </c>
      <c r="B34" s="10">
        <f>B26*G34</f>
        <v>624.78955980000001</v>
      </c>
      <c r="C34" s="10"/>
      <c r="D34" s="1"/>
      <c r="E34" s="11">
        <f>E26*G34</f>
        <v>108.98192900000001</v>
      </c>
      <c r="G34" s="1">
        <v>4.2700000000000004E-3</v>
      </c>
    </row>
    <row r="35" spans="1:7" ht="12.75" customHeight="1">
      <c r="A35" s="13" t="s">
        <v>15</v>
      </c>
      <c r="B35" s="10">
        <f>B26*G35</f>
        <v>22671.520738559997</v>
      </c>
      <c r="C35" s="10"/>
      <c r="D35" s="1"/>
      <c r="E35" s="11">
        <f>E26*G35</f>
        <v>3954.5892288</v>
      </c>
      <c r="G35" s="1">
        <v>0.154944</v>
      </c>
    </row>
    <row r="36" spans="1:7">
      <c r="A36" s="13" t="s">
        <v>16</v>
      </c>
      <c r="B36" s="10">
        <f>B26*G36</f>
        <v>27045.193977899999</v>
      </c>
      <c r="C36" s="10"/>
      <c r="D36" s="1"/>
      <c r="E36" s="11">
        <f>E26*G36</f>
        <v>4717.4882545</v>
      </c>
      <c r="G36" s="1">
        <v>0.184835</v>
      </c>
    </row>
    <row r="37" spans="1:7" ht="12.75" customHeight="1">
      <c r="A37" s="13" t="s">
        <v>17</v>
      </c>
      <c r="B37" s="10">
        <f>B26*G37</f>
        <v>3748.8836795399998</v>
      </c>
      <c r="C37" s="10"/>
      <c r="D37" s="1"/>
      <c r="E37" s="11">
        <f>E26*G37</f>
        <v>653.9170967</v>
      </c>
      <c r="G37" s="1">
        <v>2.5621000000000001E-2</v>
      </c>
    </row>
    <row r="38" spans="1:7" ht="13.5" customHeight="1" thickBot="1">
      <c r="A38" s="20" t="s">
        <v>18</v>
      </c>
      <c r="B38" s="21" t="s">
        <v>46</v>
      </c>
      <c r="C38" s="21"/>
      <c r="D38" s="1"/>
      <c r="E38" s="22" t="s">
        <v>47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10">
        <v>204289.8</v>
      </c>
      <c r="C41" s="1"/>
      <c r="D41" s="10">
        <v>194288.12</v>
      </c>
      <c r="E41" s="11">
        <v>34156.410000000003</v>
      </c>
    </row>
    <row r="42" spans="1:7" ht="12.75" customHeight="1">
      <c r="A42" s="18" t="s">
        <v>5</v>
      </c>
      <c r="B42" s="10" t="s">
        <v>42</v>
      </c>
      <c r="C42" s="1"/>
      <c r="D42" s="10" t="s">
        <v>43</v>
      </c>
      <c r="E42" s="11" t="s">
        <v>44</v>
      </c>
    </row>
    <row r="43" spans="1:7" ht="12.75" customHeight="1">
      <c r="A43" s="18" t="s">
        <v>6</v>
      </c>
      <c r="B43" s="10">
        <v>153764.76</v>
      </c>
      <c r="C43" s="1"/>
      <c r="D43" s="10">
        <v>146320.74</v>
      </c>
      <c r="E43" s="11">
        <v>25522.7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28.138951080000002</v>
      </c>
      <c r="C45" s="1"/>
      <c r="D45" s="10">
        <f>D43*G45</f>
        <v>26.776695419999999</v>
      </c>
      <c r="E45" s="11">
        <f>E43*G45</f>
        <v>4.6706541000000001</v>
      </c>
      <c r="G45" s="1">
        <v>1.83E-4</v>
      </c>
    </row>
    <row r="46" spans="1:7" ht="12.75" customHeight="1">
      <c r="A46" s="13" t="s">
        <v>9</v>
      </c>
      <c r="B46" s="10">
        <f>B43*G46</f>
        <v>19791.523553880001</v>
      </c>
      <c r="C46" s="1"/>
      <c r="D46" s="10">
        <f>D43*G46</f>
        <v>18833.38140762</v>
      </c>
      <c r="E46" s="11">
        <f>E43*G46</f>
        <v>3285.1032851</v>
      </c>
      <c r="G46" s="1">
        <v>0.12871299999999999</v>
      </c>
    </row>
    <row r="47" spans="1:7" ht="12.75" customHeight="1">
      <c r="A47" s="13" t="s">
        <v>10</v>
      </c>
      <c r="B47" s="10">
        <f>B43*G47</f>
        <v>24387.70599504</v>
      </c>
      <c r="C47" s="1"/>
      <c r="D47" s="10">
        <f>D43*G47</f>
        <v>23207.054646959998</v>
      </c>
      <c r="E47" s="11">
        <f>E43*G47</f>
        <v>4048.0023108</v>
      </c>
      <c r="G47" s="1">
        <v>0.15860399999999999</v>
      </c>
    </row>
    <row r="48" spans="1:7" ht="12.75" customHeight="1">
      <c r="A48" s="13" t="s">
        <v>11</v>
      </c>
      <c r="B48" s="10">
        <f>B43*G48</f>
        <v>12756.632019119999</v>
      </c>
      <c r="C48" s="1"/>
      <c r="D48" s="10">
        <f>D43*G48</f>
        <v>12139.061231879998</v>
      </c>
      <c r="E48" s="11">
        <f>E43*G48</f>
        <v>2117.4142373999998</v>
      </c>
      <c r="G48" s="1">
        <v>8.2961999999999994E-2</v>
      </c>
    </row>
    <row r="49" spans="1:7" ht="12.75" customHeight="1">
      <c r="A49" s="13" t="s">
        <v>12</v>
      </c>
      <c r="B49" s="10">
        <f>B43*G49</f>
        <v>21948.996901440001</v>
      </c>
      <c r="C49" s="1"/>
      <c r="D49" s="10">
        <f>D43*G49</f>
        <v>20886.407710560001</v>
      </c>
      <c r="E49" s="11">
        <f>G49*E43</f>
        <v>3643.2122888000004</v>
      </c>
      <c r="G49" s="1">
        <v>0.14274400000000001</v>
      </c>
    </row>
    <row r="50" spans="1:7">
      <c r="A50" s="13" t="s">
        <v>13</v>
      </c>
      <c r="B50" s="10">
        <f>B43*G50</f>
        <v>18009.38998548</v>
      </c>
      <c r="C50" s="1"/>
      <c r="D50" s="10">
        <f>D43*G50</f>
        <v>17137.524031019999</v>
      </c>
      <c r="E50" s="11">
        <f>E43*G50</f>
        <v>2989.2951921000003</v>
      </c>
      <c r="G50" s="1">
        <v>0.117123</v>
      </c>
    </row>
    <row r="51" spans="1:7" ht="12.75" customHeight="1">
      <c r="A51" s="13" t="s">
        <v>14</v>
      </c>
      <c r="B51" s="10">
        <f>B43*G51</f>
        <v>656.57552520000013</v>
      </c>
      <c r="C51" s="1"/>
      <c r="D51" s="10">
        <f>D43*G51</f>
        <v>624.78955980000001</v>
      </c>
      <c r="E51" s="11">
        <f>E43*G51</f>
        <v>108.98192900000001</v>
      </c>
      <c r="G51" s="1">
        <v>4.2700000000000004E-3</v>
      </c>
    </row>
    <row r="52" spans="1:7" ht="12.75" customHeight="1">
      <c r="A52" s="13" t="s">
        <v>15</v>
      </c>
      <c r="B52" s="10">
        <f>B43*G52</f>
        <v>23824.92697344</v>
      </c>
      <c r="C52" s="1"/>
      <c r="D52" s="10">
        <f>D43*G52</f>
        <v>22671.520738559997</v>
      </c>
      <c r="E52" s="11">
        <f>E43*G52</f>
        <v>3954.5892288</v>
      </c>
      <c r="G52" s="1">
        <v>0.154944</v>
      </c>
    </row>
    <row r="53" spans="1:7">
      <c r="A53" s="13" t="s">
        <v>16</v>
      </c>
      <c r="B53" s="10">
        <f>B43*G53</f>
        <v>28421.109414600003</v>
      </c>
      <c r="C53" s="1"/>
      <c r="D53" s="10">
        <f>D43*G53</f>
        <v>27045.193977899999</v>
      </c>
      <c r="E53" s="11">
        <f>E43*G53</f>
        <v>4717.4882545</v>
      </c>
      <c r="G53" s="1">
        <v>0.184835</v>
      </c>
    </row>
    <row r="54" spans="1:7" ht="12.75" customHeight="1">
      <c r="A54" s="13" t="s">
        <v>17</v>
      </c>
      <c r="B54" s="10">
        <f>B43*G54</f>
        <v>3939.6069159600006</v>
      </c>
      <c r="C54" s="1"/>
      <c r="D54" s="10">
        <f>D43*G54</f>
        <v>3748.8836795399998</v>
      </c>
      <c r="E54" s="11">
        <f>E43*G54</f>
        <v>653.9170967</v>
      </c>
      <c r="G54" s="1">
        <v>2.5621000000000001E-2</v>
      </c>
    </row>
    <row r="55" spans="1:7" ht="13.5" customHeight="1" thickBot="1">
      <c r="A55" s="20" t="s">
        <v>18</v>
      </c>
      <c r="B55" s="21" t="s">
        <v>45</v>
      </c>
      <c r="C55" s="1"/>
      <c r="D55" s="21" t="s">
        <v>46</v>
      </c>
      <c r="E55" s="22" t="s">
        <v>47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N58"/>
  <sheetViews>
    <sheetView topLeftCell="A28" workbookViewId="0">
      <selection activeCell="A54" sqref="A54:D58"/>
    </sheetView>
  </sheetViews>
  <sheetFormatPr defaultColWidth="7.5703125" defaultRowHeight="11.25"/>
  <cols>
    <col min="1" max="1" width="78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5" customHeight="1">
      <c r="A1" s="85" t="s">
        <v>816</v>
      </c>
      <c r="B1" s="85"/>
      <c r="C1" s="85"/>
    </row>
    <row r="2" spans="1:8" ht="15">
      <c r="A2" s="58"/>
      <c r="B2" s="58"/>
      <c r="C2" s="58"/>
    </row>
    <row r="3" spans="1:8" ht="30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707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268835.64</v>
      </c>
      <c r="C7" s="1"/>
      <c r="D7" s="5">
        <v>279494.77</v>
      </c>
      <c r="E7" s="6">
        <v>77182.75</v>
      </c>
    </row>
    <row r="8" spans="1:8">
      <c r="A8" s="18" t="s">
        <v>5</v>
      </c>
      <c r="B8" s="8" t="s">
        <v>170</v>
      </c>
      <c r="C8" s="1"/>
      <c r="D8" s="8" t="s">
        <v>554</v>
      </c>
      <c r="E8" s="37">
        <v>357.55</v>
      </c>
    </row>
    <row r="9" spans="1:8">
      <c r="A9" s="18" t="s">
        <v>6</v>
      </c>
      <c r="B9" s="10">
        <v>204000</v>
      </c>
      <c r="C9" s="1"/>
      <c r="D9" s="10">
        <v>207483.97</v>
      </c>
      <c r="E9" s="11">
        <v>59489.17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47570.391872278662</v>
      </c>
      <c r="C11" s="1"/>
      <c r="D11" s="10">
        <f>D9*G11</f>
        <v>48382.81254958878</v>
      </c>
      <c r="E11" s="11">
        <f>E9*G11</f>
        <v>13872.172201257861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23489.114658925977</v>
      </c>
      <c r="C12" s="1"/>
      <c r="D12" s="10">
        <f>D9*G12</f>
        <v>23890.268437348812</v>
      </c>
      <c r="E12" s="11">
        <f>E9*G12</f>
        <v>6849.7447798742123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25759.071117561678</v>
      </c>
      <c r="C13" s="1"/>
      <c r="D13" s="10">
        <f>D9*G13</f>
        <v>26198.991857764871</v>
      </c>
      <c r="E13" s="11">
        <f>E9*G13</f>
        <v>7511.6949056603753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33555.878084179967</v>
      </c>
      <c r="C14" s="1"/>
      <c r="D14" s="10">
        <f>D9*G14</f>
        <v>34128.954910498302</v>
      </c>
      <c r="E14" s="11">
        <f>E9*G14</f>
        <v>9785.3496855345893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22600.870827285918</v>
      </c>
      <c r="C15" s="1"/>
      <c r="D15" s="10">
        <f>D9*G15</f>
        <v>22986.854925012092</v>
      </c>
      <c r="E15" s="11">
        <f>E9*G15</f>
        <v>6590.7208176100621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986.93759071117563</v>
      </c>
      <c r="C16" s="1"/>
      <c r="D16" s="10">
        <f>D9*G16</f>
        <v>1003.7927914852444</v>
      </c>
      <c r="E16" s="11">
        <f>E9*G16</f>
        <v>287.80440251572327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45793.904208998538</v>
      </c>
      <c r="C17" s="1"/>
      <c r="D17" s="10">
        <f>D9*G17</f>
        <v>46575.985524915326</v>
      </c>
      <c r="E17" s="11">
        <f>E9*G17</f>
        <v>13354.124276729557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4243.8316400580543</v>
      </c>
      <c r="C18" s="1"/>
      <c r="D18" s="10">
        <f>D9*G18</f>
        <v>4316.3090033865501</v>
      </c>
      <c r="E18" s="11">
        <f>E9*G18</f>
        <v>1237.55893081761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8" t="s">
        <v>555</v>
      </c>
      <c r="C19" s="1"/>
      <c r="D19" s="8" t="s">
        <v>556</v>
      </c>
      <c r="E19" s="9" t="s">
        <v>557</v>
      </c>
    </row>
    <row r="20" spans="1:8" ht="12" thickBot="1">
      <c r="A20" s="20" t="s">
        <v>21</v>
      </c>
      <c r="B20" s="21"/>
      <c r="C20" s="1"/>
      <c r="D20" s="21" t="s">
        <v>183</v>
      </c>
      <c r="E20" s="22"/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279494.77</v>
      </c>
      <c r="C23" s="1"/>
      <c r="D23" s="1"/>
      <c r="E23" s="6">
        <v>77182.75</v>
      </c>
    </row>
    <row r="24" spans="1:8">
      <c r="A24" s="18" t="s">
        <v>5</v>
      </c>
      <c r="B24" s="8" t="s">
        <v>554</v>
      </c>
      <c r="C24" s="1"/>
      <c r="D24" s="1"/>
      <c r="E24" s="37">
        <v>357.55</v>
      </c>
    </row>
    <row r="25" spans="1:8">
      <c r="A25" s="18" t="s">
        <v>6</v>
      </c>
      <c r="B25" s="10">
        <v>207483.97</v>
      </c>
      <c r="C25" s="1"/>
      <c r="D25" s="1"/>
      <c r="E25" s="11">
        <v>59489.17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48382.81254958878</v>
      </c>
      <c r="C27" s="1"/>
      <c r="D27" s="1"/>
      <c r="E27" s="11">
        <f>E25*G27</f>
        <v>13872.172201257861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23890.268437348812</v>
      </c>
      <c r="C28" s="1"/>
      <c r="D28" s="1"/>
      <c r="E28" s="11">
        <f>E25*G28</f>
        <v>6849.7447798742123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26198.991857764871</v>
      </c>
      <c r="C29" s="1"/>
      <c r="D29" s="1"/>
      <c r="E29" s="11">
        <f>E25*G29</f>
        <v>7511.6949056603753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34128.954910498302</v>
      </c>
      <c r="C30" s="1"/>
      <c r="D30" s="1"/>
      <c r="E30" s="11">
        <f>E25*G30</f>
        <v>9785.3496855345893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22986.854925012092</v>
      </c>
      <c r="C31" s="1"/>
      <c r="D31" s="1"/>
      <c r="E31" s="11">
        <f>E25*G31</f>
        <v>6590.7208176100621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1003.7927914852444</v>
      </c>
      <c r="C32" s="1"/>
      <c r="D32" s="1"/>
      <c r="E32" s="11">
        <f>E25*G32</f>
        <v>287.80440251572327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46575.985524915326</v>
      </c>
      <c r="C33" s="1"/>
      <c r="D33" s="1"/>
      <c r="E33" s="11">
        <f>E25*G33</f>
        <v>13354.124276729557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4316.3090033865501</v>
      </c>
      <c r="C34" s="1"/>
      <c r="D34" s="1"/>
      <c r="E34" s="11">
        <f>E25*G34</f>
        <v>1237.55893081761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8" t="s">
        <v>556</v>
      </c>
      <c r="C35" s="1"/>
      <c r="D35" s="1"/>
      <c r="E35" s="9" t="s">
        <v>557</v>
      </c>
    </row>
    <row r="36" spans="1:8" ht="12" thickBot="1">
      <c r="A36" s="20" t="s">
        <v>21</v>
      </c>
      <c r="B36" s="21" t="s">
        <v>183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268835.64</v>
      </c>
      <c r="C39" s="1"/>
      <c r="D39" s="5">
        <v>279494.77</v>
      </c>
      <c r="E39" s="6">
        <v>77182.75</v>
      </c>
    </row>
    <row r="40" spans="1:8">
      <c r="A40" s="18" t="s">
        <v>5</v>
      </c>
      <c r="B40" s="8" t="s">
        <v>170</v>
      </c>
      <c r="C40" s="1"/>
      <c r="D40" s="8" t="s">
        <v>554</v>
      </c>
      <c r="E40" s="37">
        <v>357.55</v>
      </c>
    </row>
    <row r="41" spans="1:8">
      <c r="A41" s="18" t="s">
        <v>6</v>
      </c>
      <c r="B41" s="10">
        <v>204000</v>
      </c>
      <c r="C41" s="1"/>
      <c r="D41" s="10">
        <v>207483.97</v>
      </c>
      <c r="E41" s="11">
        <v>59489.17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47570.391872278662</v>
      </c>
      <c r="C43" s="1"/>
      <c r="D43" s="10">
        <f>D41*G43</f>
        <v>48382.81254958878</v>
      </c>
      <c r="E43" s="11">
        <f>E41*G43</f>
        <v>13872.172201257861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23489.114658925977</v>
      </c>
      <c r="C44" s="1"/>
      <c r="D44" s="10">
        <f>D41*G44</f>
        <v>23890.268437348812</v>
      </c>
      <c r="E44" s="11">
        <f>E41*G44</f>
        <v>6849.7447798742123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25759.071117561678</v>
      </c>
      <c r="C45" s="1"/>
      <c r="D45" s="10">
        <f>D41*G45</f>
        <v>26198.991857764871</v>
      </c>
      <c r="E45" s="11">
        <f>E41*G45</f>
        <v>7511.6949056603753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33555.878084179967</v>
      </c>
      <c r="C46" s="1"/>
      <c r="D46" s="10">
        <f>D41*G46</f>
        <v>34128.954910498302</v>
      </c>
      <c r="E46" s="11">
        <f>E41*G46</f>
        <v>9785.3496855345893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22600.870827285918</v>
      </c>
      <c r="C47" s="1"/>
      <c r="D47" s="10">
        <f>D41*G47</f>
        <v>22986.854925012092</v>
      </c>
      <c r="E47" s="11">
        <f>E41*G47</f>
        <v>6590.7208176100621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986.93759071117563</v>
      </c>
      <c r="C48" s="1"/>
      <c r="D48" s="10">
        <f>D41*G48</f>
        <v>1003.7927914852444</v>
      </c>
      <c r="E48" s="11">
        <f>E41*G48</f>
        <v>287.80440251572327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45793.904208998538</v>
      </c>
      <c r="C49" s="1"/>
      <c r="D49" s="10">
        <f>D41*G49</f>
        <v>46575.985524915326</v>
      </c>
      <c r="E49" s="11">
        <f>E41*G49</f>
        <v>13354.124276729557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4243.8316400580543</v>
      </c>
      <c r="C50" s="1"/>
      <c r="D50" s="10">
        <f>D41*G50</f>
        <v>4316.3090033865501</v>
      </c>
      <c r="E50" s="11">
        <f>E41*G50</f>
        <v>1237.55893081761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8" t="s">
        <v>555</v>
      </c>
      <c r="C51" s="1"/>
      <c r="D51" s="8" t="s">
        <v>556</v>
      </c>
      <c r="E51" s="9" t="s">
        <v>557</v>
      </c>
    </row>
    <row r="52" spans="1:8" ht="12" thickBot="1">
      <c r="A52" s="20" t="s">
        <v>21</v>
      </c>
      <c r="B52" s="21"/>
      <c r="C52" s="1"/>
      <c r="D52" s="21" t="s">
        <v>183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N58"/>
  <sheetViews>
    <sheetView topLeftCell="A34" workbookViewId="0">
      <selection activeCell="A54" sqref="A54:D58"/>
    </sheetView>
  </sheetViews>
  <sheetFormatPr defaultColWidth="7.5703125" defaultRowHeight="11.25"/>
  <cols>
    <col min="1" max="1" width="72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0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0.5" customHeight="1">
      <c r="A1" s="85" t="s">
        <v>817</v>
      </c>
      <c r="B1" s="85"/>
      <c r="C1" s="85"/>
    </row>
    <row r="2" spans="1:8" ht="15">
      <c r="A2" s="58"/>
      <c r="B2" s="58"/>
      <c r="C2" s="58"/>
    </row>
    <row r="3" spans="1:8" ht="37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708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272969.13</v>
      </c>
      <c r="C7" s="1"/>
      <c r="D7" s="5">
        <v>278542.87</v>
      </c>
      <c r="E7" s="6">
        <v>90798.74</v>
      </c>
    </row>
    <row r="8" spans="1:8">
      <c r="A8" s="18" t="s">
        <v>5</v>
      </c>
      <c r="B8" s="8" t="s">
        <v>270</v>
      </c>
      <c r="C8" s="1"/>
      <c r="D8" s="8" t="s">
        <v>558</v>
      </c>
      <c r="E8" s="41">
        <v>997</v>
      </c>
    </row>
    <row r="9" spans="1:8">
      <c r="A9" s="18" t="s">
        <v>6</v>
      </c>
      <c r="B9" s="8">
        <v>208282.18</v>
      </c>
      <c r="C9" s="1"/>
      <c r="D9" s="8">
        <v>205991.13</v>
      </c>
      <c r="E9" s="9">
        <v>71475.91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48568.945699080796</v>
      </c>
      <c r="C11" s="1"/>
      <c r="D11" s="10">
        <f>D9*G11</f>
        <v>48034.699883889698</v>
      </c>
      <c r="E11" s="11">
        <f>E9*G11</f>
        <v>16667.33847121432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23982.176507014992</v>
      </c>
      <c r="C12" s="1"/>
      <c r="D12" s="10">
        <f>D9*G12</f>
        <v>23718.378780841795</v>
      </c>
      <c r="E12" s="11">
        <f>E9*G12</f>
        <v>8229.9306144170278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26299.781799709715</v>
      </c>
      <c r="C13" s="1"/>
      <c r="D13" s="10">
        <f>D9*G13</f>
        <v>26010.491015965163</v>
      </c>
      <c r="E13" s="11">
        <f>E9*G13</f>
        <v>9025.2600435413624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34260.252152878566</v>
      </c>
      <c r="C14" s="1"/>
      <c r="D14" s="10">
        <f>D9*G14</f>
        <v>33883.398258345427</v>
      </c>
      <c r="E14" s="11">
        <f>E9*G14</f>
        <v>11757.04373488147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23075.287479438797</v>
      </c>
      <c r="C15" s="1"/>
      <c r="D15" s="10">
        <f>D9*G15</f>
        <v>22821.465297532653</v>
      </c>
      <c r="E15" s="11">
        <f>E9*G15</f>
        <v>7918.7147508466369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1007.6544750846638</v>
      </c>
      <c r="C16" s="1"/>
      <c r="D16" s="10">
        <f>D9*G16</f>
        <v>996.57053701015968</v>
      </c>
      <c r="E16" s="11">
        <f>E9*G16</f>
        <v>345.79540396710212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46755.167643928391</v>
      </c>
      <c r="C17" s="1"/>
      <c r="D17" s="10">
        <f>D9*G17</f>
        <v>46240.872917271401</v>
      </c>
      <c r="E17" s="11">
        <f>E9*G17</f>
        <v>16044.906744073534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4332.9142428640534</v>
      </c>
      <c r="C18" s="1"/>
      <c r="D18" s="10">
        <f>D9*G18</f>
        <v>4285.2533091436862</v>
      </c>
      <c r="E18" s="11">
        <f>E9*G18</f>
        <v>1486.9202370585388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559</v>
      </c>
      <c r="C19" s="1"/>
      <c r="D19" s="10" t="s">
        <v>560</v>
      </c>
      <c r="E19" s="11" t="s">
        <v>561</v>
      </c>
    </row>
    <row r="20" spans="1:8" ht="12" thickBot="1">
      <c r="A20" s="20" t="s">
        <v>21</v>
      </c>
      <c r="B20" s="21"/>
      <c r="C20" s="1"/>
      <c r="D20" s="21" t="s">
        <v>562</v>
      </c>
      <c r="E20" s="22"/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278542.87</v>
      </c>
      <c r="C23" s="1"/>
      <c r="D23" s="1"/>
      <c r="E23" s="6">
        <v>90798.74</v>
      </c>
    </row>
    <row r="24" spans="1:8">
      <c r="A24" s="18" t="s">
        <v>5</v>
      </c>
      <c r="B24" s="8" t="s">
        <v>558</v>
      </c>
      <c r="C24" s="1"/>
      <c r="D24" s="1"/>
      <c r="E24" s="41">
        <v>997</v>
      </c>
    </row>
    <row r="25" spans="1:8">
      <c r="A25" s="18" t="s">
        <v>6</v>
      </c>
      <c r="B25" s="8">
        <v>205991.13</v>
      </c>
      <c r="C25" s="1"/>
      <c r="D25" s="1"/>
      <c r="E25" s="9">
        <v>71475.91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48034.699883889698</v>
      </c>
      <c r="C27" s="1"/>
      <c r="D27" s="1"/>
      <c r="E27" s="11">
        <f>E25*G27</f>
        <v>16667.33847121432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23718.378780841795</v>
      </c>
      <c r="C28" s="1"/>
      <c r="D28" s="1"/>
      <c r="E28" s="11">
        <f>E25*G28</f>
        <v>8229.9306144170278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26010.491015965163</v>
      </c>
      <c r="C29" s="1"/>
      <c r="D29" s="1"/>
      <c r="E29" s="11">
        <f>E25*G29</f>
        <v>9025.2600435413624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33883.398258345427</v>
      </c>
      <c r="C30" s="1"/>
      <c r="D30" s="1"/>
      <c r="E30" s="11">
        <f>E25*G30</f>
        <v>11757.04373488147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22821.465297532653</v>
      </c>
      <c r="C31" s="1"/>
      <c r="D31" s="1"/>
      <c r="E31" s="11">
        <f>E25*G31</f>
        <v>7918.7147508466369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996.57053701015968</v>
      </c>
      <c r="C32" s="1"/>
      <c r="D32" s="1"/>
      <c r="E32" s="11">
        <f>E25*G32</f>
        <v>345.79540396710212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46240.872917271401</v>
      </c>
      <c r="C33" s="1"/>
      <c r="D33" s="1"/>
      <c r="E33" s="11">
        <f>E25*G33</f>
        <v>16044.906744073534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4285.2533091436862</v>
      </c>
      <c r="C34" s="1"/>
      <c r="D34" s="1"/>
      <c r="E34" s="11">
        <f>E25*G34</f>
        <v>1486.9202370585388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560</v>
      </c>
      <c r="C35" s="1"/>
      <c r="D35" s="1"/>
      <c r="E35" s="11" t="s">
        <v>561</v>
      </c>
    </row>
    <row r="36" spans="1:8" ht="12" thickBot="1">
      <c r="A36" s="20" t="s">
        <v>21</v>
      </c>
      <c r="B36" s="21"/>
      <c r="C36" s="1"/>
      <c r="D36" s="21" t="s">
        <v>562</v>
      </c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272969.13</v>
      </c>
      <c r="C39" s="1"/>
      <c r="D39" s="5">
        <v>278542.87</v>
      </c>
      <c r="E39" s="6">
        <v>90798.74</v>
      </c>
    </row>
    <row r="40" spans="1:8">
      <c r="A40" s="18" t="s">
        <v>5</v>
      </c>
      <c r="B40" s="8" t="s">
        <v>270</v>
      </c>
      <c r="C40" s="1"/>
      <c r="D40" s="8" t="s">
        <v>558</v>
      </c>
      <c r="E40" s="41">
        <v>997</v>
      </c>
    </row>
    <row r="41" spans="1:8">
      <c r="A41" s="18" t="s">
        <v>6</v>
      </c>
      <c r="B41" s="8">
        <v>208282.18</v>
      </c>
      <c r="C41" s="1"/>
      <c r="D41" s="8">
        <v>205991.13</v>
      </c>
      <c r="E41" s="9">
        <v>71475.91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48568.945699080796</v>
      </c>
      <c r="C43" s="1"/>
      <c r="D43" s="10">
        <f>D41*G43</f>
        <v>48034.699883889698</v>
      </c>
      <c r="E43" s="11">
        <f>E41*G43</f>
        <v>16667.33847121432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23982.176507014992</v>
      </c>
      <c r="C44" s="1"/>
      <c r="D44" s="10">
        <f>D41*G44</f>
        <v>23718.378780841795</v>
      </c>
      <c r="E44" s="11">
        <f>E41*G44</f>
        <v>8229.9306144170278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26299.781799709715</v>
      </c>
      <c r="C45" s="1"/>
      <c r="D45" s="10">
        <f>D41*G45</f>
        <v>26010.491015965163</v>
      </c>
      <c r="E45" s="11">
        <f>E41*G45</f>
        <v>9025.2600435413624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34260.252152878566</v>
      </c>
      <c r="C46" s="1"/>
      <c r="D46" s="10">
        <f>D41*G46</f>
        <v>33883.398258345427</v>
      </c>
      <c r="E46" s="11">
        <f>E41*G46</f>
        <v>11757.04373488147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23075.287479438797</v>
      </c>
      <c r="C47" s="1"/>
      <c r="D47" s="10">
        <f>D41*G47</f>
        <v>22821.465297532653</v>
      </c>
      <c r="E47" s="11">
        <f>E41*G47</f>
        <v>7918.7147508466369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1007.6544750846638</v>
      </c>
      <c r="C48" s="1"/>
      <c r="D48" s="10">
        <f>D41*G48</f>
        <v>996.57053701015968</v>
      </c>
      <c r="E48" s="11">
        <f>E41*G48</f>
        <v>345.79540396710212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46755.167643928391</v>
      </c>
      <c r="C49" s="1"/>
      <c r="D49" s="10">
        <f>D41*G49</f>
        <v>46240.872917271401</v>
      </c>
      <c r="E49" s="11">
        <f>E41*G49</f>
        <v>16044.906744073534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4332.9142428640534</v>
      </c>
      <c r="C50" s="1"/>
      <c r="D50" s="10">
        <f>D41*G50</f>
        <v>4285.2533091436862</v>
      </c>
      <c r="E50" s="11">
        <f>E41*G50</f>
        <v>1486.9202370585388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559</v>
      </c>
      <c r="C51" s="1"/>
      <c r="D51" s="10" t="s">
        <v>560</v>
      </c>
      <c r="E51" s="11" t="s">
        <v>561</v>
      </c>
    </row>
    <row r="52" spans="1:8" ht="12" thickBot="1">
      <c r="A52" s="20" t="s">
        <v>21</v>
      </c>
      <c r="B52" s="21"/>
      <c r="C52" s="1"/>
      <c r="D52" s="21" t="s">
        <v>562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 t="e">
        <f>D28-D36</f>
        <v>#VALUE!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M58"/>
  <sheetViews>
    <sheetView topLeftCell="A31" workbookViewId="0">
      <selection activeCell="A54" sqref="A54:D58"/>
    </sheetView>
  </sheetViews>
  <sheetFormatPr defaultColWidth="7.5703125" defaultRowHeight="11.25"/>
  <cols>
    <col min="1" max="1" width="75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2.75" customHeight="1">
      <c r="A1" s="85" t="s">
        <v>818</v>
      </c>
      <c r="B1" s="85"/>
      <c r="C1" s="85"/>
    </row>
    <row r="2" spans="1:8" ht="15">
      <c r="A2" s="58"/>
      <c r="B2" s="58"/>
      <c r="C2" s="58"/>
    </row>
    <row r="3" spans="1:8" ht="27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709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266348.71000000002</v>
      </c>
      <c r="C7" s="1"/>
      <c r="D7" s="5">
        <v>221577.45</v>
      </c>
      <c r="E7" s="6">
        <v>123752.21</v>
      </c>
    </row>
    <row r="8" spans="1:8">
      <c r="A8" s="18" t="s">
        <v>5</v>
      </c>
      <c r="B8" s="8" t="s">
        <v>326</v>
      </c>
      <c r="C8" s="1"/>
      <c r="D8" s="8" t="s">
        <v>563</v>
      </c>
      <c r="E8" s="9" t="s">
        <v>222</v>
      </c>
    </row>
    <row r="9" spans="1:8">
      <c r="A9" s="18" t="s">
        <v>6</v>
      </c>
      <c r="B9" s="10">
        <v>203677.7</v>
      </c>
      <c r="C9" s="1"/>
      <c r="D9" s="10">
        <v>166654.54</v>
      </c>
      <c r="E9" s="11">
        <v>95066.97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47495.235316884377</v>
      </c>
      <c r="C11" s="1"/>
      <c r="D11" s="10">
        <f>D9*G11</f>
        <v>38861.871446540885</v>
      </c>
      <c r="E11" s="11">
        <f>E9*G11</f>
        <v>22168.495181422353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23452.004160619254</v>
      </c>
      <c r="C12" s="1"/>
      <c r="D12" s="10">
        <f>D9*G12</f>
        <v>19189.056855345909</v>
      </c>
      <c r="E12" s="11">
        <f>E9*G12</f>
        <v>10946.269404934686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25718.37431059506</v>
      </c>
      <c r="C13" s="1"/>
      <c r="D13" s="10">
        <f>D9*G13</f>
        <v>21043.461509433957</v>
      </c>
      <c r="E13" s="11">
        <f>E9*G13</f>
        <v>12004.102162554424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33502.863086598933</v>
      </c>
      <c r="C14" s="1"/>
      <c r="D14" s="10">
        <f>D9*G14</f>
        <v>27412.938364779875</v>
      </c>
      <c r="E14" s="11">
        <f>E9*G14</f>
        <v>15637.527721335267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22565.163667150457</v>
      </c>
      <c r="C15" s="1"/>
      <c r="D15" s="10">
        <f>D9*G15</f>
        <v>18463.420251572326</v>
      </c>
      <c r="E15" s="11">
        <f>E9*G15</f>
        <v>10532.334847605223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985.37832607643941</v>
      </c>
      <c r="C16" s="1"/>
      <c r="D16" s="10">
        <f>D9*G16</f>
        <v>806.26289308176104</v>
      </c>
      <c r="E16" s="11">
        <f>E9*G16</f>
        <v>459.92728592162558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45721.554329946775</v>
      </c>
      <c r="C17" s="1"/>
      <c r="D17" s="10">
        <f>D9*G17</f>
        <v>37410.598238993705</v>
      </c>
      <c r="E17" s="11">
        <f>E9*G17</f>
        <v>21340.626066763423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4237.1268021286887</v>
      </c>
      <c r="C18" s="1"/>
      <c r="D18" s="10">
        <f>D9*G18</f>
        <v>3466.9304402515722</v>
      </c>
      <c r="E18" s="11">
        <f>E9*G18</f>
        <v>1977.6873294629895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564</v>
      </c>
      <c r="C19" s="1"/>
      <c r="D19" s="10" t="s">
        <v>565</v>
      </c>
      <c r="E19" s="11" t="s">
        <v>566</v>
      </c>
    </row>
    <row r="20" spans="1:8" ht="12" thickBot="1">
      <c r="A20" s="20" t="s">
        <v>21</v>
      </c>
      <c r="B20" s="21"/>
      <c r="C20" s="1"/>
      <c r="D20" s="21" t="s">
        <v>176</v>
      </c>
      <c r="E20" s="22"/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221577.45</v>
      </c>
      <c r="C23" s="1"/>
      <c r="D23" s="1"/>
      <c r="E23" s="6">
        <v>123752.21</v>
      </c>
    </row>
    <row r="24" spans="1:8">
      <c r="A24" s="18" t="s">
        <v>5</v>
      </c>
      <c r="B24" s="8" t="s">
        <v>563</v>
      </c>
      <c r="C24" s="1"/>
      <c r="D24" s="1"/>
      <c r="E24" s="9" t="s">
        <v>222</v>
      </c>
    </row>
    <row r="25" spans="1:8">
      <c r="A25" s="18" t="s">
        <v>6</v>
      </c>
      <c r="B25" s="10">
        <v>166654.54</v>
      </c>
      <c r="C25" s="1"/>
      <c r="D25" s="1"/>
      <c r="E25" s="11">
        <v>95066.97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38861.871446540885</v>
      </c>
      <c r="C27" s="1"/>
      <c r="D27" s="1"/>
      <c r="E27" s="11">
        <f>E25*G27</f>
        <v>22168.495181422353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19189.056855345909</v>
      </c>
      <c r="C28" s="1"/>
      <c r="D28" s="1"/>
      <c r="E28" s="11">
        <f>E25*G28</f>
        <v>10946.269404934686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21043.461509433957</v>
      </c>
      <c r="C29" s="1"/>
      <c r="D29" s="1"/>
      <c r="E29" s="11">
        <f>E25*G29</f>
        <v>12004.102162554424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27412.938364779875</v>
      </c>
      <c r="C30" s="1"/>
      <c r="D30" s="1"/>
      <c r="E30" s="11">
        <f>E25*G30</f>
        <v>15637.527721335267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18463.420251572326</v>
      </c>
      <c r="C31" s="1"/>
      <c r="D31" s="1"/>
      <c r="E31" s="11">
        <f>E25*G31</f>
        <v>10532.334847605223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806.26289308176104</v>
      </c>
      <c r="C32" s="1"/>
      <c r="D32" s="1"/>
      <c r="E32" s="11">
        <f>E25*G32</f>
        <v>459.92728592162558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37410.598238993705</v>
      </c>
      <c r="C33" s="1"/>
      <c r="D33" s="1"/>
      <c r="E33" s="11">
        <f>E25*G33</f>
        <v>21340.626066763423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3466.9304402515722</v>
      </c>
      <c r="C34" s="1"/>
      <c r="D34" s="1"/>
      <c r="E34" s="11">
        <f>E25*G34</f>
        <v>1977.6873294629895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565</v>
      </c>
      <c r="C35" s="1"/>
      <c r="D35" s="1"/>
      <c r="E35" s="11" t="s">
        <v>566</v>
      </c>
    </row>
    <row r="36" spans="1:8" ht="12" thickBot="1">
      <c r="A36" s="20" t="s">
        <v>21</v>
      </c>
      <c r="B36" s="21" t="s">
        <v>176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266348.71000000002</v>
      </c>
      <c r="C39" s="1"/>
      <c r="D39" s="5">
        <v>221577.45</v>
      </c>
      <c r="E39" s="6">
        <v>123752.21</v>
      </c>
    </row>
    <row r="40" spans="1:8">
      <c r="A40" s="18" t="s">
        <v>5</v>
      </c>
      <c r="B40" s="8" t="s">
        <v>326</v>
      </c>
      <c r="C40" s="1"/>
      <c r="D40" s="8" t="s">
        <v>563</v>
      </c>
      <c r="E40" s="9" t="s">
        <v>222</v>
      </c>
    </row>
    <row r="41" spans="1:8">
      <c r="A41" s="18" t="s">
        <v>6</v>
      </c>
      <c r="B41" s="10">
        <v>203677.7</v>
      </c>
      <c r="C41" s="1"/>
      <c r="D41" s="10">
        <v>166654.54</v>
      </c>
      <c r="E41" s="11">
        <v>95066.97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47495.235316884377</v>
      </c>
      <c r="C43" s="1"/>
      <c r="D43" s="10">
        <f>D41*G43</f>
        <v>38861.871446540885</v>
      </c>
      <c r="E43" s="11">
        <f>E41*G43</f>
        <v>22168.495181422353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23452.004160619254</v>
      </c>
      <c r="C44" s="1"/>
      <c r="D44" s="10">
        <f>D41*G44</f>
        <v>19189.056855345909</v>
      </c>
      <c r="E44" s="11">
        <f>E41*G44</f>
        <v>10946.269404934686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25718.37431059506</v>
      </c>
      <c r="C45" s="1"/>
      <c r="D45" s="10">
        <f>D41*G45</f>
        <v>21043.461509433957</v>
      </c>
      <c r="E45" s="11">
        <f>E41*G45</f>
        <v>12004.102162554424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33502.863086598933</v>
      </c>
      <c r="C46" s="1"/>
      <c r="D46" s="10">
        <f>D41*G46</f>
        <v>27412.938364779875</v>
      </c>
      <c r="E46" s="11">
        <f>E41*G46</f>
        <v>15637.527721335267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22565.163667150457</v>
      </c>
      <c r="C47" s="1"/>
      <c r="D47" s="10">
        <f>D41*G47</f>
        <v>18463.420251572326</v>
      </c>
      <c r="E47" s="11">
        <f>E41*G47</f>
        <v>10532.334847605223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985.37832607643941</v>
      </c>
      <c r="C48" s="1"/>
      <c r="D48" s="10">
        <f>D41*G48</f>
        <v>806.26289308176104</v>
      </c>
      <c r="E48" s="11">
        <f>E41*G48</f>
        <v>459.92728592162558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45721.554329946775</v>
      </c>
      <c r="C49" s="1"/>
      <c r="D49" s="10">
        <f>D41*G49</f>
        <v>37410.598238993705</v>
      </c>
      <c r="E49" s="11">
        <f>E41*G49</f>
        <v>21340.626066763423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4237.1268021286887</v>
      </c>
      <c r="C50" s="1"/>
      <c r="D50" s="10">
        <f>D41*G50</f>
        <v>3466.9304402515722</v>
      </c>
      <c r="E50" s="11">
        <f>E41*G50</f>
        <v>1977.6873294629895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564</v>
      </c>
      <c r="C51" s="1"/>
      <c r="D51" s="10" t="s">
        <v>565</v>
      </c>
      <c r="E51" s="11" t="s">
        <v>566</v>
      </c>
    </row>
    <row r="52" spans="1:8" ht="12" thickBot="1">
      <c r="A52" s="20" t="s">
        <v>21</v>
      </c>
      <c r="B52" s="21"/>
      <c r="C52" s="1"/>
      <c r="D52" s="21" t="s">
        <v>176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N106"/>
  <sheetViews>
    <sheetView topLeftCell="A91" workbookViewId="0">
      <selection activeCell="A102" sqref="A102:D106"/>
    </sheetView>
  </sheetViews>
  <sheetFormatPr defaultColWidth="7.5703125" defaultRowHeight="11.25"/>
  <cols>
    <col min="1" max="1" width="68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6.5" customHeight="1">
      <c r="A1" s="85" t="s">
        <v>819</v>
      </c>
      <c r="B1" s="85"/>
      <c r="C1" s="85"/>
    </row>
    <row r="2" spans="1:8" ht="15">
      <c r="A2" s="58"/>
      <c r="B2" s="58"/>
      <c r="C2" s="58"/>
    </row>
    <row r="3" spans="1:8" ht="33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710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352646.56</v>
      </c>
      <c r="C7" s="1"/>
      <c r="D7" s="5">
        <v>278873.28000000003</v>
      </c>
      <c r="E7" s="6">
        <v>99909.32</v>
      </c>
    </row>
    <row r="8" spans="1:8">
      <c r="A8" s="18" t="s">
        <v>5</v>
      </c>
      <c r="B8" s="10" t="s">
        <v>567</v>
      </c>
      <c r="C8" s="1"/>
      <c r="D8" s="10" t="s">
        <v>568</v>
      </c>
      <c r="E8" s="11" t="s">
        <v>569</v>
      </c>
    </row>
    <row r="9" spans="1:8">
      <c r="A9" s="18" t="s">
        <v>6</v>
      </c>
      <c r="B9" s="10">
        <v>307434.52</v>
      </c>
      <c r="C9" s="1"/>
      <c r="D9" s="10">
        <v>234882.43</v>
      </c>
      <c r="E9" s="11">
        <v>92018.62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1670.8397826086959</v>
      </c>
      <c r="C11" s="1"/>
      <c r="D11" s="10">
        <f>D9*G11</f>
        <v>1276.534945652174</v>
      </c>
      <c r="E11" s="11">
        <f>E9*G11</f>
        <v>500.10119565217394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6835.2536561264833</v>
      </c>
      <c r="C13" s="1"/>
      <c r="D13" s="10">
        <f>D9*G13</f>
        <v>5222.1884140316215</v>
      </c>
      <c r="E13" s="11">
        <f>E9*G13</f>
        <v>2045.8685276679844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1518.9452569169964</v>
      </c>
      <c r="C14" s="1"/>
      <c r="D14" s="10">
        <f>D9*G14</f>
        <v>1160.4863142292493</v>
      </c>
      <c r="E14" s="11">
        <f>E9*G14</f>
        <v>454.63745059288544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1518.9452569169964</v>
      </c>
      <c r="C15" s="1"/>
      <c r="D15" s="10">
        <f>D9*G15</f>
        <v>1160.4863142292493</v>
      </c>
      <c r="E15" s="11">
        <f>E9*G15</f>
        <v>454.63745059288544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911.36715415019773</v>
      </c>
      <c r="C16" s="1"/>
      <c r="D16" s="10">
        <f>D9*G16</f>
        <v>696.29178853754945</v>
      </c>
      <c r="E16" s="11">
        <f>E9*G16</f>
        <v>272.78247035573122</v>
      </c>
      <c r="G16" s="1">
        <f>H16/H10</f>
        <v>2.964426877470356E-3</v>
      </c>
      <c r="H16" s="43">
        <v>0.06</v>
      </c>
    </row>
    <row r="17" spans="1:8" ht="22.5">
      <c r="A17" s="13" t="s">
        <v>453</v>
      </c>
      <c r="B17" s="10">
        <f>B9*G17</f>
        <v>13822.401837944666</v>
      </c>
      <c r="C17" s="1"/>
      <c r="D17" s="10">
        <f>D9*G17</f>
        <v>10560.425459486167</v>
      </c>
      <c r="E17" s="11">
        <f>G17*E9</f>
        <v>4137.2008003952569</v>
      </c>
      <c r="G17" s="1">
        <f>H17/H10</f>
        <v>4.4960474308300399E-2</v>
      </c>
      <c r="H17" s="43">
        <v>0.91</v>
      </c>
    </row>
    <row r="18" spans="1:8" ht="22.5">
      <c r="A18" s="13" t="s">
        <v>454</v>
      </c>
      <c r="B18" s="10">
        <f>B9*G18</f>
        <v>3189.7850395256924</v>
      </c>
      <c r="C18" s="1"/>
      <c r="D18" s="10">
        <f>D9*G18</f>
        <v>2437.0212598814232</v>
      </c>
      <c r="E18" s="11">
        <f>E9*G18</f>
        <v>954.73864624505927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20809.55001976285</v>
      </c>
      <c r="C19" s="1"/>
      <c r="D19" s="10">
        <f>D9*G19</f>
        <v>15898.662504940714</v>
      </c>
      <c r="E19" s="11">
        <f>E9*G19</f>
        <v>6228.5330731225304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607.57810276679857</v>
      </c>
      <c r="C20" s="1"/>
      <c r="D20" s="10">
        <f>D9*G20</f>
        <v>464.19452569169965</v>
      </c>
      <c r="E20" s="11">
        <f>E9*G20</f>
        <v>181.85498023715417</v>
      </c>
      <c r="G20" s="1">
        <f>H20/H10</f>
        <v>1.9762845849802375E-3</v>
      </c>
      <c r="H20" s="43">
        <v>0.04</v>
      </c>
    </row>
    <row r="21" spans="1:8" ht="54.75" customHeight="1">
      <c r="A21" s="13" t="s">
        <v>457</v>
      </c>
      <c r="B21" s="10">
        <f>B9*G21</f>
        <v>9873.1441699604748</v>
      </c>
      <c r="C21" s="1"/>
      <c r="D21" s="10">
        <f>D9*G21</f>
        <v>7543.1610424901191</v>
      </c>
      <c r="E21" s="11">
        <f>E9*G21</f>
        <v>2955.1434288537548</v>
      </c>
      <c r="G21" s="1">
        <f>H21/H10</f>
        <v>3.2114624505928856E-2</v>
      </c>
      <c r="H21" s="43">
        <v>0.65</v>
      </c>
    </row>
    <row r="22" spans="1:8" ht="31.5" customHeight="1">
      <c r="A22" s="13" t="s">
        <v>458</v>
      </c>
      <c r="B22" s="10">
        <f>B9*G22</f>
        <v>1822.7343083003955</v>
      </c>
      <c r="C22" s="1"/>
      <c r="D22" s="10">
        <f>D9*G22</f>
        <v>1392.5835770750989</v>
      </c>
      <c r="E22" s="11">
        <f>E9*G22</f>
        <v>545.56494071146244</v>
      </c>
      <c r="G22" s="1">
        <f>H22/H10</f>
        <v>5.9288537549407119E-3</v>
      </c>
      <c r="H22" s="43">
        <v>0.12</v>
      </c>
    </row>
    <row r="23" spans="1:8" ht="21.75" customHeight="1">
      <c r="A23" s="13" t="s">
        <v>459</v>
      </c>
      <c r="B23" s="10">
        <f>B9*G23</f>
        <v>3189.7850395256924</v>
      </c>
      <c r="C23" s="1"/>
      <c r="D23" s="10">
        <f>D9*G23</f>
        <v>2437.0212598814232</v>
      </c>
      <c r="E23" s="11">
        <f>E9*G23</f>
        <v>954.73864624505927</v>
      </c>
      <c r="G23" s="1">
        <f>H23/H10</f>
        <v>1.0375494071146246E-2</v>
      </c>
      <c r="H23" s="43">
        <v>0.21</v>
      </c>
    </row>
    <row r="24" spans="1:8" ht="22.5" customHeight="1">
      <c r="A24" s="13" t="s">
        <v>460</v>
      </c>
      <c r="B24" s="10">
        <f>G24*B9</f>
        <v>10632.616798418974</v>
      </c>
      <c r="C24" s="1"/>
      <c r="D24" s="10">
        <f>G24*D9</f>
        <v>8123.4041996047436</v>
      </c>
      <c r="E24" s="11">
        <f>G24*E9</f>
        <v>3182.4621541501974</v>
      </c>
      <c r="G24" s="1">
        <f>H24/H10</f>
        <v>3.4584980237154152E-2</v>
      </c>
      <c r="H24" s="43">
        <v>0.7</v>
      </c>
    </row>
    <row r="25" spans="1:8" ht="23.25" customHeight="1">
      <c r="A25" s="13" t="s">
        <v>461</v>
      </c>
      <c r="B25" s="10">
        <f>G25*B9</f>
        <v>7139.0427075098823</v>
      </c>
      <c r="C25" s="1"/>
      <c r="D25" s="10">
        <f>G25*D9</f>
        <v>5454.2856768774709</v>
      </c>
      <c r="E25" s="11">
        <f>G25*E9</f>
        <v>2136.7960177865612</v>
      </c>
      <c r="G25" s="1">
        <f>H25/H10</f>
        <v>2.3221343873517788E-2</v>
      </c>
      <c r="H25" s="43">
        <v>0.47</v>
      </c>
    </row>
    <row r="26" spans="1:8" ht="30" customHeight="1">
      <c r="A26" s="13" t="s">
        <v>462</v>
      </c>
      <c r="B26" s="10">
        <f>G26*B9</f>
        <v>17771.659505928856</v>
      </c>
      <c r="C26" s="1"/>
      <c r="D26" s="10">
        <f>G26*D9</f>
        <v>13577.689876482213</v>
      </c>
      <c r="E26" s="11">
        <f>G26*E9</f>
        <v>5319.2581719367581</v>
      </c>
      <c r="G26" s="1">
        <f>H26/H10</f>
        <v>5.7806324110671936E-2</v>
      </c>
      <c r="H26" s="43">
        <v>1.17</v>
      </c>
    </row>
    <row r="27" spans="1:8" ht="33" customHeight="1">
      <c r="A27" s="13" t="s">
        <v>463</v>
      </c>
      <c r="B27" s="10">
        <f>G27*B9</f>
        <v>35695.213537549411</v>
      </c>
      <c r="C27" s="1"/>
      <c r="D27" s="10">
        <f>G27*D9</f>
        <v>27271.428384387353</v>
      </c>
      <c r="E27" s="11">
        <f>G27*E9</f>
        <v>10683.980088932807</v>
      </c>
      <c r="G27" s="1">
        <f>H27/H10</f>
        <v>0.11610671936758894</v>
      </c>
      <c r="H27" s="43">
        <v>2.35</v>
      </c>
    </row>
    <row r="28" spans="1:8" ht="32.25" customHeight="1">
      <c r="A28" s="13" t="s">
        <v>464</v>
      </c>
      <c r="B28" s="10">
        <f>G28*B9</f>
        <v>17315.975928853757</v>
      </c>
      <c r="C28" s="1"/>
      <c r="D28" s="10">
        <f>G28*D9</f>
        <v>13229.543982213439</v>
      </c>
      <c r="E28" s="11">
        <f>G28*E9</f>
        <v>5182.8669367588927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27948.592727272735</v>
      </c>
      <c r="C29" s="1"/>
      <c r="D29" s="10">
        <f>G29*D9</f>
        <v>21352.948181818185</v>
      </c>
      <c r="E29" s="11">
        <f>G29*E9</f>
        <v>8365.329090909092</v>
      </c>
      <c r="G29" s="1">
        <f>H29/H10</f>
        <v>9.0909090909090925E-2</v>
      </c>
      <c r="H29" s="43">
        <v>1.84</v>
      </c>
    </row>
    <row r="30" spans="1:8" ht="51.75" customHeight="1">
      <c r="A30" s="13" t="s">
        <v>466</v>
      </c>
      <c r="B30" s="10">
        <f>G30*B9</f>
        <v>39644.471205533599</v>
      </c>
      <c r="C30" s="1"/>
      <c r="D30" s="10">
        <f>G30*D9</f>
        <v>30288.6928013834</v>
      </c>
      <c r="E30" s="11">
        <f>G30*E9</f>
        <v>11866.037460474308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28100.487252964434</v>
      </c>
      <c r="C31" s="1"/>
      <c r="D31" s="10">
        <f>G31*D9</f>
        <v>21468.996813241109</v>
      </c>
      <c r="E31" s="11">
        <f>G31*E9</f>
        <v>8410.792835968381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28556.170830039529</v>
      </c>
      <c r="C32" s="1"/>
      <c r="D32" s="10">
        <f>G32*D9</f>
        <v>21817.142707509884</v>
      </c>
      <c r="E32" s="11">
        <f>G32*E9</f>
        <v>8547.1840711462446</v>
      </c>
      <c r="G32" s="1">
        <f>H32/H10</f>
        <v>9.2885375494071151E-2</v>
      </c>
      <c r="H32" s="43">
        <v>1.88</v>
      </c>
    </row>
    <row r="33" spans="1:8" ht="51" customHeight="1">
      <c r="A33" s="13" t="s">
        <v>469</v>
      </c>
      <c r="B33" s="10">
        <f>G33*B9</f>
        <v>14429.979940711462</v>
      </c>
      <c r="C33" s="1"/>
      <c r="D33" s="10">
        <f>G33*D9</f>
        <v>11024.619985177866</v>
      </c>
      <c r="E33" s="11">
        <f>G33*E9</f>
        <v>4319.0557806324105</v>
      </c>
      <c r="G33" s="1">
        <f>H33/H10</f>
        <v>4.6936758893280632E-2</v>
      </c>
      <c r="H33" s="43">
        <v>0.95</v>
      </c>
    </row>
    <row r="34" spans="1:8" ht="39" customHeight="1">
      <c r="A34" s="13" t="s">
        <v>470</v>
      </c>
      <c r="B34" s="10">
        <f>G34*B9</f>
        <v>10936.405849802373</v>
      </c>
      <c r="C34" s="1"/>
      <c r="D34" s="10">
        <f>G34*D9</f>
        <v>8355.501462450593</v>
      </c>
      <c r="E34" s="11">
        <f>G34*E9</f>
        <v>3273.3896442687746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10" t="s">
        <v>570</v>
      </c>
      <c r="C35" s="1"/>
      <c r="D35" s="10" t="s">
        <v>571</v>
      </c>
      <c r="E35" s="11" t="s">
        <v>572</v>
      </c>
    </row>
    <row r="36" spans="1:8" ht="12" thickBot="1">
      <c r="A36" s="20" t="s">
        <v>21</v>
      </c>
      <c r="B36" s="21" t="s">
        <v>497</v>
      </c>
      <c r="C36" s="1"/>
      <c r="D36" s="21" t="s">
        <v>573</v>
      </c>
      <c r="E36" s="22" t="s">
        <v>574</v>
      </c>
    </row>
    <row r="37" spans="1:8" s="69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278873.28000000003</v>
      </c>
      <c r="C39" s="1"/>
      <c r="D39" s="1"/>
      <c r="E39" s="6">
        <v>99909.32</v>
      </c>
    </row>
    <row r="40" spans="1:8">
      <c r="A40" s="18" t="s">
        <v>5</v>
      </c>
      <c r="B40" s="10" t="s">
        <v>568</v>
      </c>
      <c r="C40" s="1"/>
      <c r="D40" s="1"/>
      <c r="E40" s="11" t="s">
        <v>569</v>
      </c>
    </row>
    <row r="41" spans="1:8">
      <c r="A41" s="18" t="s">
        <v>6</v>
      </c>
      <c r="B41" s="10">
        <v>234882.43</v>
      </c>
      <c r="C41" s="1"/>
      <c r="D41" s="1"/>
      <c r="E41" s="11">
        <v>92018.62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1276.534945652174</v>
      </c>
      <c r="C43" s="1"/>
      <c r="D43" s="1"/>
      <c r="E43" s="11">
        <f>E41*G43</f>
        <v>500.10119565217394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5222.1884140316215</v>
      </c>
      <c r="C45" s="1"/>
      <c r="D45" s="1"/>
      <c r="E45" s="11">
        <f>E41*G45</f>
        <v>2045.8685276679844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1160.4863142292493</v>
      </c>
      <c r="C46" s="1"/>
      <c r="D46" s="1"/>
      <c r="E46" s="11">
        <f>E41*G46</f>
        <v>454.63745059288544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1160.4863142292493</v>
      </c>
      <c r="C47" s="1"/>
      <c r="D47" s="1"/>
      <c r="E47" s="11">
        <f>E41*G47</f>
        <v>454.63745059288544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696.29178853754945</v>
      </c>
      <c r="C48" s="1"/>
      <c r="D48" s="1"/>
      <c r="E48" s="11">
        <f>E41*G48</f>
        <v>272.78247035573122</v>
      </c>
      <c r="G48" s="1">
        <f>H48/H42</f>
        <v>2.964426877470356E-3</v>
      </c>
      <c r="H48" s="43">
        <v>0.06</v>
      </c>
    </row>
    <row r="49" spans="1:8" ht="22.5">
      <c r="A49" s="13" t="s">
        <v>453</v>
      </c>
      <c r="B49" s="10">
        <f>B41*G49</f>
        <v>10560.425459486167</v>
      </c>
      <c r="C49" s="1"/>
      <c r="D49" s="1"/>
      <c r="E49" s="11">
        <f>G49*E41</f>
        <v>4137.2008003952569</v>
      </c>
      <c r="G49" s="1">
        <f>H49/H42</f>
        <v>4.4960474308300399E-2</v>
      </c>
      <c r="H49" s="43">
        <v>0.91</v>
      </c>
    </row>
    <row r="50" spans="1:8" ht="22.5">
      <c r="A50" s="13" t="s">
        <v>454</v>
      </c>
      <c r="B50" s="10">
        <f>B41*G50</f>
        <v>2437.0212598814232</v>
      </c>
      <c r="C50" s="1"/>
      <c r="D50" s="1"/>
      <c r="E50" s="11">
        <f>E41*G50</f>
        <v>954.73864624505927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15898.662504940714</v>
      </c>
      <c r="C51" s="1"/>
      <c r="D51" s="1"/>
      <c r="E51" s="11">
        <f>E41*G51</f>
        <v>6228.5330731225304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464.19452569169965</v>
      </c>
      <c r="C52" s="1"/>
      <c r="D52" s="1"/>
      <c r="E52" s="11">
        <f>E41*G52</f>
        <v>181.85498023715417</v>
      </c>
      <c r="G52" s="1">
        <f>H52/H42</f>
        <v>1.9762845849802375E-3</v>
      </c>
      <c r="H52" s="43">
        <v>0.04</v>
      </c>
    </row>
    <row r="53" spans="1:8" ht="56.25" customHeight="1">
      <c r="A53" s="13" t="s">
        <v>457</v>
      </c>
      <c r="B53" s="10">
        <f>B41*G53</f>
        <v>7543.1610424901191</v>
      </c>
      <c r="C53" s="1"/>
      <c r="D53" s="1"/>
      <c r="E53" s="11">
        <f>E41*G53</f>
        <v>2955.1434288537548</v>
      </c>
      <c r="G53" s="1">
        <f>H53/H42</f>
        <v>3.2114624505928856E-2</v>
      </c>
      <c r="H53" s="43">
        <v>0.65</v>
      </c>
    </row>
    <row r="54" spans="1:8" ht="36.75" customHeight="1">
      <c r="A54" s="13" t="s">
        <v>458</v>
      </c>
      <c r="B54" s="10">
        <f>B41*G54</f>
        <v>1392.5835770750989</v>
      </c>
      <c r="C54" s="1"/>
      <c r="D54" s="1"/>
      <c r="E54" s="11">
        <f>E41*G54</f>
        <v>545.56494071146244</v>
      </c>
      <c r="G54" s="1">
        <f>H54/H42</f>
        <v>5.9288537549407119E-3</v>
      </c>
      <c r="H54" s="43">
        <v>0.12</v>
      </c>
    </row>
    <row r="55" spans="1:8" ht="27" customHeight="1">
      <c r="A55" s="13" t="s">
        <v>459</v>
      </c>
      <c r="B55" s="10">
        <f>B41*G55</f>
        <v>2437.0212598814232</v>
      </c>
      <c r="C55" s="1"/>
      <c r="D55" s="1"/>
      <c r="E55" s="11">
        <f>E41*G55</f>
        <v>954.73864624505927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8123.4041996047436</v>
      </c>
      <c r="C56" s="1"/>
      <c r="D56" s="1"/>
      <c r="E56" s="11">
        <f>G56*E41</f>
        <v>3182.4621541501974</v>
      </c>
      <c r="G56" s="1">
        <f>H56/H42</f>
        <v>3.4584980237154152E-2</v>
      </c>
      <c r="H56" s="43">
        <v>0.7</v>
      </c>
    </row>
    <row r="57" spans="1:8" ht="24" customHeight="1">
      <c r="A57" s="13" t="s">
        <v>461</v>
      </c>
      <c r="B57" s="10">
        <f>G57*B41</f>
        <v>5454.2856768774709</v>
      </c>
      <c r="C57" s="1"/>
      <c r="D57" s="1"/>
      <c r="E57" s="11">
        <f>G57*E41</f>
        <v>2136.7960177865612</v>
      </c>
      <c r="G57" s="1">
        <f>H57/H42</f>
        <v>2.3221343873517788E-2</v>
      </c>
      <c r="H57" s="43">
        <v>0.47</v>
      </c>
    </row>
    <row r="58" spans="1:8" ht="26.25" customHeight="1">
      <c r="A58" s="13" t="s">
        <v>462</v>
      </c>
      <c r="B58" s="10">
        <f>G58*B41</f>
        <v>13577.689876482213</v>
      </c>
      <c r="C58" s="1"/>
      <c r="D58" s="1"/>
      <c r="E58" s="11">
        <f>G58*E41</f>
        <v>5319.2581719367581</v>
      </c>
      <c r="G58" s="1">
        <f>H58/H42</f>
        <v>5.7806324110671936E-2</v>
      </c>
      <c r="H58" s="43">
        <v>1.17</v>
      </c>
    </row>
    <row r="59" spans="1:8" ht="24.75" customHeight="1">
      <c r="A59" s="13" t="s">
        <v>463</v>
      </c>
      <c r="B59" s="10">
        <f>G59*B41</f>
        <v>27271.428384387353</v>
      </c>
      <c r="C59" s="1"/>
      <c r="D59" s="1"/>
      <c r="E59" s="11">
        <f>G59*E41</f>
        <v>10683.980088932807</v>
      </c>
      <c r="G59" s="1">
        <f>H59/H42</f>
        <v>0.11610671936758894</v>
      </c>
      <c r="H59" s="43">
        <v>2.35</v>
      </c>
    </row>
    <row r="60" spans="1:8" ht="34.5" customHeight="1">
      <c r="A60" s="13" t="s">
        <v>464</v>
      </c>
      <c r="B60" s="10">
        <f>G60*B41</f>
        <v>13229.543982213439</v>
      </c>
      <c r="C60" s="1"/>
      <c r="D60" s="1"/>
      <c r="E60" s="11">
        <f>G60*E41</f>
        <v>5182.8669367588927</v>
      </c>
      <c r="G60" s="1">
        <f>H60/H42</f>
        <v>5.632411067193676E-2</v>
      </c>
      <c r="H60" s="43">
        <v>1.1399999999999999</v>
      </c>
    </row>
    <row r="61" spans="1:8" ht="24.75" customHeight="1">
      <c r="A61" s="13" t="s">
        <v>465</v>
      </c>
      <c r="B61" s="10">
        <f>G61*B41</f>
        <v>21352.948181818185</v>
      </c>
      <c r="C61" s="1"/>
      <c r="D61" s="1"/>
      <c r="E61" s="11">
        <f>G61*E41</f>
        <v>8365.329090909092</v>
      </c>
      <c r="G61" s="1">
        <f>H61/H42</f>
        <v>9.0909090909090925E-2</v>
      </c>
      <c r="H61" s="43">
        <v>1.84</v>
      </c>
    </row>
    <row r="62" spans="1:8" ht="57.75" customHeight="1">
      <c r="A62" s="13" t="s">
        <v>466</v>
      </c>
      <c r="B62" s="10">
        <f>G62*B41</f>
        <v>30288.6928013834</v>
      </c>
      <c r="C62" s="1"/>
      <c r="D62" s="1"/>
      <c r="E62" s="11">
        <f>G62*E41</f>
        <v>11866.037460474308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21468.996813241109</v>
      </c>
      <c r="C63" s="1"/>
      <c r="D63" s="1"/>
      <c r="E63" s="11">
        <f>G63*E41</f>
        <v>8410.792835968381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21817.142707509884</v>
      </c>
      <c r="C64" s="1"/>
      <c r="D64" s="1"/>
      <c r="E64" s="11">
        <f>G64*E41</f>
        <v>8547.1840711462446</v>
      </c>
      <c r="G64" s="1">
        <f>H64/H42</f>
        <v>9.2885375494071151E-2</v>
      </c>
      <c r="H64" s="43">
        <v>1.88</v>
      </c>
    </row>
    <row r="65" spans="1:8" ht="55.5" customHeight="1">
      <c r="A65" s="13" t="s">
        <v>469</v>
      </c>
      <c r="B65" s="10">
        <f>G65*B41</f>
        <v>11024.619985177866</v>
      </c>
      <c r="C65" s="1"/>
      <c r="D65" s="1"/>
      <c r="E65" s="11">
        <f>G65*E41</f>
        <v>4319.0557806324105</v>
      </c>
      <c r="G65" s="1">
        <f>H65/H42</f>
        <v>4.6936758893280632E-2</v>
      </c>
      <c r="H65" s="43">
        <v>0.95</v>
      </c>
    </row>
    <row r="66" spans="1:8" ht="39" customHeight="1">
      <c r="A66" s="13" t="s">
        <v>470</v>
      </c>
      <c r="B66" s="10">
        <f>G66*B41</f>
        <v>8355.501462450593</v>
      </c>
      <c r="C66" s="1"/>
      <c r="D66" s="1"/>
      <c r="E66" s="11">
        <f>G66*E41</f>
        <v>3273.3896442687746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10" t="s">
        <v>571</v>
      </c>
      <c r="C67" s="1"/>
      <c r="D67" s="1"/>
      <c r="E67" s="11" t="s">
        <v>572</v>
      </c>
    </row>
    <row r="68" spans="1:8" ht="12" thickBot="1">
      <c r="A68" s="20" t="s">
        <v>21</v>
      </c>
      <c r="B68" s="21" t="s">
        <v>573</v>
      </c>
      <c r="C68" s="1"/>
      <c r="D68" s="1"/>
      <c r="E68" s="22" t="s">
        <v>574</v>
      </c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352646.56</v>
      </c>
      <c r="C71" s="1"/>
      <c r="D71" s="5">
        <v>278873.28000000003</v>
      </c>
      <c r="E71" s="6">
        <v>99909.32</v>
      </c>
    </row>
    <row r="72" spans="1:8">
      <c r="A72" s="18" t="s">
        <v>5</v>
      </c>
      <c r="B72" s="10" t="s">
        <v>567</v>
      </c>
      <c r="C72" s="1"/>
      <c r="D72" s="10" t="s">
        <v>568</v>
      </c>
      <c r="E72" s="11" t="s">
        <v>569</v>
      </c>
    </row>
    <row r="73" spans="1:8">
      <c r="A73" s="18" t="s">
        <v>6</v>
      </c>
      <c r="B73" s="10">
        <v>307434.52</v>
      </c>
      <c r="C73" s="1"/>
      <c r="D73" s="10">
        <v>234882.43</v>
      </c>
      <c r="E73" s="11">
        <v>92018.62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1670.8397826086959</v>
      </c>
      <c r="C75" s="1"/>
      <c r="D75" s="10">
        <f>D73*G75</f>
        <v>1276.534945652174</v>
      </c>
      <c r="E75" s="11">
        <f>E73*G75</f>
        <v>500.10119565217394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6835.2536561264833</v>
      </c>
      <c r="C77" s="1"/>
      <c r="D77" s="10">
        <f>D73*G77</f>
        <v>5222.1884140316215</v>
      </c>
      <c r="E77" s="11">
        <f>E73*G77</f>
        <v>2045.8685276679844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1518.9452569169964</v>
      </c>
      <c r="C78" s="1"/>
      <c r="D78" s="10">
        <f>D73*G78</f>
        <v>1160.4863142292493</v>
      </c>
      <c r="E78" s="11">
        <f>E73*G78</f>
        <v>454.63745059288544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1518.9452569169964</v>
      </c>
      <c r="C79" s="1"/>
      <c r="D79" s="10">
        <f>D73*G79</f>
        <v>1160.4863142292493</v>
      </c>
      <c r="E79" s="11">
        <f>E73*G79</f>
        <v>454.63745059288544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911.36715415019773</v>
      </c>
      <c r="C80" s="1"/>
      <c r="D80" s="10">
        <f>D73*G80</f>
        <v>696.29178853754945</v>
      </c>
      <c r="E80" s="11">
        <f>E73*G80</f>
        <v>272.78247035573122</v>
      </c>
      <c r="G80" s="1">
        <f>H80/H74</f>
        <v>2.964426877470356E-3</v>
      </c>
      <c r="H80" s="43">
        <v>0.06</v>
      </c>
    </row>
    <row r="81" spans="1:8" ht="22.5">
      <c r="A81" s="13" t="s">
        <v>453</v>
      </c>
      <c r="B81" s="10">
        <f>B73*G81</f>
        <v>13822.401837944666</v>
      </c>
      <c r="C81" s="1"/>
      <c r="D81" s="10">
        <f>D73*G81</f>
        <v>10560.425459486167</v>
      </c>
      <c r="E81" s="11">
        <f>G81*E73</f>
        <v>4137.2008003952569</v>
      </c>
      <c r="G81" s="1">
        <f>H81/H74</f>
        <v>4.4960474308300399E-2</v>
      </c>
      <c r="H81" s="43">
        <v>0.91</v>
      </c>
    </row>
    <row r="82" spans="1:8" ht="22.5">
      <c r="A82" s="13" t="s">
        <v>454</v>
      </c>
      <c r="B82" s="10">
        <f>B73*G82</f>
        <v>3189.7850395256924</v>
      </c>
      <c r="C82" s="1"/>
      <c r="D82" s="10">
        <f>D73*G82</f>
        <v>2437.0212598814232</v>
      </c>
      <c r="E82" s="11">
        <f>E73*G82</f>
        <v>954.73864624505927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20809.55001976285</v>
      </c>
      <c r="C83" s="1"/>
      <c r="D83" s="10">
        <f>D73*G83</f>
        <v>15898.662504940714</v>
      </c>
      <c r="E83" s="11">
        <f>E73*G83</f>
        <v>6228.5330731225304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607.57810276679857</v>
      </c>
      <c r="C84" s="1"/>
      <c r="D84" s="10">
        <f>D73*G84</f>
        <v>464.19452569169965</v>
      </c>
      <c r="E84" s="11">
        <f>E73*G84</f>
        <v>181.85498023715417</v>
      </c>
      <c r="G84" s="1">
        <f>H84/H74</f>
        <v>1.9762845849802375E-3</v>
      </c>
      <c r="H84" s="43">
        <v>0.04</v>
      </c>
    </row>
    <row r="85" spans="1:8" ht="65.25" customHeight="1">
      <c r="A85" s="13" t="s">
        <v>457</v>
      </c>
      <c r="B85" s="10">
        <f>B73*G85</f>
        <v>9873.1441699604748</v>
      </c>
      <c r="C85" s="1"/>
      <c r="D85" s="10">
        <f>D73*G85</f>
        <v>7543.1610424901191</v>
      </c>
      <c r="E85" s="11">
        <f>E73*G85</f>
        <v>2955.1434288537548</v>
      </c>
      <c r="G85" s="1">
        <f>H85/H74</f>
        <v>3.2114624505928856E-2</v>
      </c>
      <c r="H85" s="43">
        <v>0.65</v>
      </c>
    </row>
    <row r="86" spans="1:8" ht="39.75" customHeight="1">
      <c r="A86" s="13" t="s">
        <v>458</v>
      </c>
      <c r="B86" s="10">
        <f>B73*G86</f>
        <v>1822.7343083003955</v>
      </c>
      <c r="C86" s="1"/>
      <c r="D86" s="10">
        <f>D73*G86</f>
        <v>1392.5835770750989</v>
      </c>
      <c r="E86" s="11">
        <f>E73*G86</f>
        <v>545.56494071146244</v>
      </c>
      <c r="G86" s="1">
        <f>H86/H74</f>
        <v>5.9288537549407119E-3</v>
      </c>
      <c r="H86" s="43">
        <v>0.12</v>
      </c>
    </row>
    <row r="87" spans="1:8" ht="27" customHeight="1">
      <c r="A87" s="13" t="s">
        <v>459</v>
      </c>
      <c r="B87" s="10">
        <f>B73*G87</f>
        <v>3189.7850395256924</v>
      </c>
      <c r="C87" s="1"/>
      <c r="D87" s="10">
        <f>D73*G87</f>
        <v>2437.0212598814232</v>
      </c>
      <c r="E87" s="11">
        <f>E73*G87</f>
        <v>954.73864624505927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10632.616798418974</v>
      </c>
      <c r="C88" s="1"/>
      <c r="D88" s="10">
        <f>G88*D73</f>
        <v>8123.4041996047436</v>
      </c>
      <c r="E88" s="11">
        <f>G88*E73</f>
        <v>3182.4621541501974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7139.0427075098823</v>
      </c>
      <c r="C89" s="1"/>
      <c r="D89" s="10">
        <f>G89*D73</f>
        <v>5454.2856768774709</v>
      </c>
      <c r="E89" s="11">
        <f>G89*E73</f>
        <v>2136.7960177865612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17771.659505928856</v>
      </c>
      <c r="C90" s="1"/>
      <c r="D90" s="10">
        <f>G90*D73</f>
        <v>13577.689876482213</v>
      </c>
      <c r="E90" s="11">
        <f>G90*E73</f>
        <v>5319.2581719367581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35695.213537549411</v>
      </c>
      <c r="C91" s="1"/>
      <c r="D91" s="10">
        <f>G91*D73</f>
        <v>27271.428384387353</v>
      </c>
      <c r="E91" s="11">
        <f>G91*E73</f>
        <v>10683.980088932807</v>
      </c>
      <c r="G91" s="1">
        <f>H91/H74</f>
        <v>0.11610671936758894</v>
      </c>
      <c r="H91" s="43">
        <v>2.35</v>
      </c>
    </row>
    <row r="92" spans="1:8" ht="33.75">
      <c r="A92" s="13" t="s">
        <v>464</v>
      </c>
      <c r="B92" s="10">
        <f>G92*B73</f>
        <v>17315.975928853757</v>
      </c>
      <c r="C92" s="1"/>
      <c r="D92" s="10">
        <f>G92*D73</f>
        <v>13229.543982213439</v>
      </c>
      <c r="E92" s="11">
        <f>G92*E73</f>
        <v>5182.8669367588927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27948.592727272735</v>
      </c>
      <c r="C93" s="1"/>
      <c r="D93" s="10">
        <f>G93*D73</f>
        <v>21352.948181818185</v>
      </c>
      <c r="E93" s="11">
        <f>G93*E73</f>
        <v>8365.329090909092</v>
      </c>
      <c r="G93" s="1">
        <f>H93/H74</f>
        <v>9.0909090909090925E-2</v>
      </c>
      <c r="H93" s="43">
        <v>1.84</v>
      </c>
    </row>
    <row r="94" spans="1:8" ht="52.5" customHeight="1">
      <c r="A94" s="13" t="s">
        <v>466</v>
      </c>
      <c r="B94" s="10">
        <f>G94*B73</f>
        <v>39644.471205533599</v>
      </c>
      <c r="C94" s="1"/>
      <c r="D94" s="10">
        <f>G94*D73</f>
        <v>30288.6928013834</v>
      </c>
      <c r="E94" s="11">
        <f>G94*E73</f>
        <v>11866.037460474308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28100.487252964434</v>
      </c>
      <c r="C95" s="1"/>
      <c r="D95" s="10">
        <f>G95*D73</f>
        <v>21468.996813241109</v>
      </c>
      <c r="E95" s="11">
        <f>G95*E73</f>
        <v>8410.792835968381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28556.170830039529</v>
      </c>
      <c r="C96" s="1"/>
      <c r="D96" s="10">
        <f>G96*D73</f>
        <v>21817.142707509884</v>
      </c>
      <c r="E96" s="11">
        <f>G96*E73</f>
        <v>8547.1840711462446</v>
      </c>
      <c r="G96" s="1">
        <f>H96/H74</f>
        <v>9.2885375494071151E-2</v>
      </c>
      <c r="H96" s="43">
        <v>1.88</v>
      </c>
    </row>
    <row r="97" spans="1:8" ht="47.25" customHeight="1">
      <c r="A97" s="13" t="s">
        <v>469</v>
      </c>
      <c r="B97" s="10">
        <f>G97*B73</f>
        <v>14429.979940711462</v>
      </c>
      <c r="C97" s="1"/>
      <c r="D97" s="10">
        <f>G97*D73</f>
        <v>11024.619985177866</v>
      </c>
      <c r="E97" s="11">
        <f>G97*E73</f>
        <v>4319.0557806324105</v>
      </c>
      <c r="G97" s="1">
        <f>H97/H74</f>
        <v>4.6936758893280632E-2</v>
      </c>
      <c r="H97" s="43">
        <v>0.95</v>
      </c>
    </row>
    <row r="98" spans="1:8" ht="44.25" customHeight="1">
      <c r="A98" s="13" t="s">
        <v>470</v>
      </c>
      <c r="B98" s="10">
        <f>G98*B73</f>
        <v>10936.405849802373</v>
      </c>
      <c r="C98" s="1"/>
      <c r="D98" s="10">
        <f>G98*D73</f>
        <v>8355.501462450593</v>
      </c>
      <c r="E98" s="11">
        <f>G98*E73</f>
        <v>3273.3896442687746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10" t="s">
        <v>570</v>
      </c>
      <c r="C99" s="1"/>
      <c r="D99" s="10" t="s">
        <v>571</v>
      </c>
      <c r="E99" s="11" t="s">
        <v>572</v>
      </c>
    </row>
    <row r="100" spans="1:8" ht="12" thickBot="1">
      <c r="A100" s="20" t="s">
        <v>21</v>
      </c>
      <c r="B100" s="21" t="s">
        <v>497</v>
      </c>
      <c r="C100" s="1"/>
      <c r="D100" s="21" t="s">
        <v>573</v>
      </c>
      <c r="E100" s="22" t="s">
        <v>574</v>
      </c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-464.19452569169965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69:B70"/>
    <mergeCell ref="A1:C1"/>
    <mergeCell ref="A3:C3"/>
    <mergeCell ref="A5:C6"/>
    <mergeCell ref="A37:C38"/>
  </mergeCells>
  <phoneticPr fontId="10" type="noConversion"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M64"/>
  <sheetViews>
    <sheetView topLeftCell="A40" workbookViewId="0">
      <selection activeCell="A60" sqref="A60:D64"/>
    </sheetView>
  </sheetViews>
  <sheetFormatPr defaultColWidth="7.5703125" defaultRowHeight="11.25"/>
  <cols>
    <col min="1" max="1" width="75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39" customHeight="1">
      <c r="A1" s="85" t="s">
        <v>820</v>
      </c>
      <c r="B1" s="85"/>
      <c r="C1" s="85"/>
    </row>
    <row r="2" spans="1:8" ht="15">
      <c r="A2" s="58"/>
      <c r="B2" s="58"/>
      <c r="C2" s="58"/>
    </row>
    <row r="3" spans="1:8" ht="45" customHeight="1" thickBot="1">
      <c r="A3" s="86" t="s">
        <v>606</v>
      </c>
      <c r="B3" s="87"/>
      <c r="C3" s="88"/>
    </row>
    <row r="4" spans="1:8">
      <c r="A4" s="59" t="s">
        <v>607</v>
      </c>
      <c r="B4" s="47">
        <v>-18825.22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305032.92</v>
      </c>
      <c r="C7" s="1"/>
      <c r="D7" s="5">
        <v>201449.1</v>
      </c>
      <c r="E7" s="6">
        <v>84758.6</v>
      </c>
    </row>
    <row r="8" spans="1:8">
      <c r="A8" s="18" t="s">
        <v>5</v>
      </c>
      <c r="B8" s="8" t="s">
        <v>575</v>
      </c>
      <c r="C8" s="1"/>
      <c r="D8" s="8" t="s">
        <v>576</v>
      </c>
      <c r="E8" s="9" t="s">
        <v>577</v>
      </c>
    </row>
    <row r="9" spans="1:8">
      <c r="A9" s="18" t="s">
        <v>6</v>
      </c>
      <c r="B9" s="10">
        <v>269736.95</v>
      </c>
      <c r="C9" s="1"/>
      <c r="D9" s="10">
        <v>174785.56</v>
      </c>
      <c r="E9" s="11">
        <v>79018.710000000006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42774.487676729077</v>
      </c>
      <c r="C11" s="1"/>
      <c r="D11" s="10">
        <f>D9*G11</f>
        <v>27717.23630110814</v>
      </c>
      <c r="E11" s="11">
        <f>E9*G11</f>
        <v>12530.67048146733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21129.566201757734</v>
      </c>
      <c r="C12" s="1"/>
      <c r="D12" s="10">
        <f>D9*G12</f>
        <v>13691.646847535343</v>
      </c>
      <c r="E12" s="11">
        <f>E9*G12</f>
        <v>6189.8492739778367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23190.98729461215</v>
      </c>
      <c r="C13" s="1"/>
      <c r="D13" s="10">
        <f>D9*G13</f>
        <v>15027.417271685134</v>
      </c>
      <c r="E13" s="11">
        <f>E9*G13</f>
        <v>6793.7370080244555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30199.819010317158</v>
      </c>
      <c r="C14" s="1"/>
      <c r="D14" s="10">
        <f>D9*G14</f>
        <v>19569.036713794419</v>
      </c>
      <c r="E14" s="11">
        <f>E9*G14</f>
        <v>8846.9553037829573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10410.176518914788</v>
      </c>
      <c r="C15" s="1"/>
      <c r="D15" s="10">
        <f>D9*G15</f>
        <v>6745.6406419564382</v>
      </c>
      <c r="E15" s="11">
        <f>E9*G15</f>
        <v>3049.6330569354222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9791.7501910584633</v>
      </c>
      <c r="C16" s="1"/>
      <c r="D16" s="10">
        <f>D9*G16</f>
        <v>6344.9095147115004</v>
      </c>
      <c r="E16" s="11">
        <f>E9*G16</f>
        <v>2868.4667367214365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1958.3500382116927</v>
      </c>
      <c r="C17" s="1"/>
      <c r="D17" s="10">
        <f>D9*G17</f>
        <v>1268.9819029423002</v>
      </c>
      <c r="E17" s="11">
        <f>E9*G17</f>
        <v>573.6933473442873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3813.629021780665</v>
      </c>
      <c r="C18" s="1"/>
      <c r="D18" s="10">
        <f>D9*G18</f>
        <v>2471.175284677111</v>
      </c>
      <c r="E18" s="11">
        <f>E9*G18</f>
        <v>1117.1923079862438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97608.288746656486</v>
      </c>
      <c r="C19" s="1"/>
      <c r="D19" s="10">
        <f>D9*G19</f>
        <v>63248.729583492546</v>
      </c>
      <c r="E19" s="11">
        <f>E9*G19</f>
        <v>28594.084207107378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28859.895299961783</v>
      </c>
      <c r="C20" s="1"/>
      <c r="D20" s="10">
        <f>D9*G20</f>
        <v>18700.785938097055</v>
      </c>
      <c r="E20" s="11">
        <f>E9*G20</f>
        <v>8454.4282766526539</v>
      </c>
      <c r="G20" s="1">
        <f>H20/H10</f>
        <v>0.10699273977837216</v>
      </c>
      <c r="H20" s="16">
        <v>2.8</v>
      </c>
    </row>
    <row r="21" spans="1:8">
      <c r="A21" s="49" t="s">
        <v>18</v>
      </c>
      <c r="B21" s="10" t="s">
        <v>584</v>
      </c>
      <c r="C21" s="1"/>
      <c r="D21" s="10" t="s">
        <v>585</v>
      </c>
      <c r="E21" s="11" t="s">
        <v>586</v>
      </c>
    </row>
    <row r="22" spans="1:8" ht="12" thickBot="1">
      <c r="A22" s="20" t="s">
        <v>21</v>
      </c>
      <c r="B22" s="10" t="s">
        <v>481</v>
      </c>
      <c r="C22" s="1"/>
      <c r="D22" s="10" t="s">
        <v>386</v>
      </c>
      <c r="E22" s="11" t="s">
        <v>197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201449.1</v>
      </c>
      <c r="C25" s="1"/>
      <c r="D25" s="1"/>
      <c r="E25" s="6">
        <v>84758.6</v>
      </c>
    </row>
    <row r="26" spans="1:8">
      <c r="A26" s="18" t="s">
        <v>5</v>
      </c>
      <c r="B26" s="8" t="s">
        <v>576</v>
      </c>
      <c r="C26" s="1"/>
      <c r="D26" s="1"/>
      <c r="E26" s="9" t="s">
        <v>577</v>
      </c>
    </row>
    <row r="27" spans="1:8">
      <c r="A27" s="18" t="s">
        <v>6</v>
      </c>
      <c r="B27" s="10">
        <v>174785.56</v>
      </c>
      <c r="C27" s="1"/>
      <c r="D27" s="1"/>
      <c r="E27" s="11">
        <v>79018.710000000006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27717.23630110814</v>
      </c>
      <c r="C29" s="1"/>
      <c r="D29" s="1"/>
      <c r="E29" s="11">
        <f>E27*G29</f>
        <v>12530.67048146733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13691.646847535343</v>
      </c>
      <c r="C30" s="1"/>
      <c r="D30" s="1"/>
      <c r="E30" s="11">
        <f>E27*G30</f>
        <v>6189.8492739778367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15027.417271685134</v>
      </c>
      <c r="C31" s="1"/>
      <c r="D31" s="1"/>
      <c r="E31" s="11">
        <f>E27*G31</f>
        <v>6793.7370080244555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19569.036713794419</v>
      </c>
      <c r="C32" s="1"/>
      <c r="D32" s="1"/>
      <c r="E32" s="11">
        <f>E27*G32</f>
        <v>8846.9553037829573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6745.6406419564382</v>
      </c>
      <c r="C33" s="1"/>
      <c r="D33" s="1"/>
      <c r="E33" s="11">
        <f>E27*G33</f>
        <v>3049.6330569354222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6344.9095147115004</v>
      </c>
      <c r="C34" s="1"/>
      <c r="D34" s="1"/>
      <c r="E34" s="11">
        <f>E27*G34</f>
        <v>2868.4667367214365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1268.9819029423002</v>
      </c>
      <c r="C35" s="1"/>
      <c r="D35" s="1"/>
      <c r="E35" s="11">
        <f>E27*G35</f>
        <v>573.6933473442873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2471.175284677111</v>
      </c>
      <c r="C36" s="1"/>
      <c r="D36" s="1"/>
      <c r="E36" s="11">
        <f>E27*G36</f>
        <v>1117.1923079862438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63248.729583492546</v>
      </c>
      <c r="C37" s="1"/>
      <c r="D37" s="1"/>
      <c r="E37" s="11">
        <f>E27*G37</f>
        <v>28594.084207107378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18700.785938097055</v>
      </c>
      <c r="C38" s="1"/>
      <c r="D38" s="1"/>
      <c r="E38" s="11">
        <f>E27*G38</f>
        <v>8454.4282766526539</v>
      </c>
      <c r="G38" s="1">
        <f>H38/H28</f>
        <v>0.10699273977837216</v>
      </c>
      <c r="H38" s="16">
        <v>2.8</v>
      </c>
    </row>
    <row r="39" spans="1:8">
      <c r="A39" s="49" t="s">
        <v>18</v>
      </c>
      <c r="B39" s="10" t="s">
        <v>585</v>
      </c>
      <c r="C39" s="1"/>
      <c r="D39" s="1"/>
      <c r="E39" s="11" t="s">
        <v>586</v>
      </c>
    </row>
    <row r="40" spans="1:8" ht="12" thickBot="1">
      <c r="A40" s="20" t="s">
        <v>21</v>
      </c>
      <c r="B40" s="10" t="s">
        <v>386</v>
      </c>
      <c r="C40" s="1"/>
      <c r="D40" s="1"/>
      <c r="E40" s="11" t="s">
        <v>197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305032.92</v>
      </c>
      <c r="C43" s="1"/>
      <c r="D43" s="5">
        <v>201449.1</v>
      </c>
      <c r="E43" s="6">
        <v>84758.6</v>
      </c>
    </row>
    <row r="44" spans="1:8">
      <c r="A44" s="18" t="s">
        <v>5</v>
      </c>
      <c r="B44" s="8" t="s">
        <v>575</v>
      </c>
      <c r="C44" s="1"/>
      <c r="D44" s="8" t="s">
        <v>576</v>
      </c>
      <c r="E44" s="9" t="s">
        <v>577</v>
      </c>
    </row>
    <row r="45" spans="1:8">
      <c r="A45" s="18" t="s">
        <v>6</v>
      </c>
      <c r="B45" s="10">
        <v>269736.95</v>
      </c>
      <c r="C45" s="1"/>
      <c r="D45" s="10">
        <v>174785.56</v>
      </c>
      <c r="E45" s="11">
        <v>79018.710000000006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42774.487676729077</v>
      </c>
      <c r="C47" s="1"/>
      <c r="D47" s="10">
        <f>D45*G47</f>
        <v>27717.23630110814</v>
      </c>
      <c r="E47" s="11">
        <f>E45*G47</f>
        <v>12530.67048146733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21129.566201757734</v>
      </c>
      <c r="C48" s="1"/>
      <c r="D48" s="10">
        <f>D45*G48</f>
        <v>13691.646847535343</v>
      </c>
      <c r="E48" s="11">
        <f>E45*G48</f>
        <v>6189.8492739778367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23190.98729461215</v>
      </c>
      <c r="C49" s="1"/>
      <c r="D49" s="10">
        <f>D45*G49</f>
        <v>15027.417271685134</v>
      </c>
      <c r="E49" s="11">
        <f>E45*G49</f>
        <v>6793.7370080244555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30199.819010317158</v>
      </c>
      <c r="C50" s="1"/>
      <c r="D50" s="10">
        <f>D45*G50</f>
        <v>19569.036713794419</v>
      </c>
      <c r="E50" s="11">
        <f>E45*G50</f>
        <v>8846.9553037829573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10410.176518914788</v>
      </c>
      <c r="C51" s="1"/>
      <c r="D51" s="10">
        <f>D45*G51</f>
        <v>6745.6406419564382</v>
      </c>
      <c r="E51" s="11">
        <f>E45*G51</f>
        <v>3049.6330569354222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9791.7501910584633</v>
      </c>
      <c r="C52" s="1"/>
      <c r="D52" s="10">
        <f>D45*G52</f>
        <v>6344.9095147115004</v>
      </c>
      <c r="E52" s="11">
        <f>E45*G52</f>
        <v>2868.4667367214365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1958.3500382116927</v>
      </c>
      <c r="C53" s="1"/>
      <c r="D53" s="10">
        <f>D45*G53</f>
        <v>1268.9819029423002</v>
      </c>
      <c r="E53" s="11">
        <f>E45*G53</f>
        <v>573.6933473442873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3813.629021780665</v>
      </c>
      <c r="C54" s="1"/>
      <c r="D54" s="10">
        <f>D45*G54</f>
        <v>2471.175284677111</v>
      </c>
      <c r="E54" s="11">
        <f>E45*G54</f>
        <v>1117.1923079862438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97608.288746656486</v>
      </c>
      <c r="C55" s="1"/>
      <c r="D55" s="10">
        <f>D45*G55</f>
        <v>63248.729583492546</v>
      </c>
      <c r="E55" s="11">
        <f>E45*G55</f>
        <v>28594.084207107378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28859.895299961783</v>
      </c>
      <c r="C56" s="1"/>
      <c r="D56" s="10">
        <f>D45*G56</f>
        <v>18700.785938097055</v>
      </c>
      <c r="E56" s="11">
        <f>E45*G56</f>
        <v>8454.4282766526539</v>
      </c>
      <c r="G56" s="1">
        <f>H56/H46</f>
        <v>0.10699273977837216</v>
      </c>
      <c r="H56" s="16">
        <v>2.8</v>
      </c>
    </row>
    <row r="57" spans="1:8">
      <c r="A57" s="49" t="s">
        <v>18</v>
      </c>
      <c r="B57" s="10" t="s">
        <v>584</v>
      </c>
      <c r="C57" s="1"/>
      <c r="D57" s="10" t="s">
        <v>585</v>
      </c>
      <c r="E57" s="11" t="s">
        <v>586</v>
      </c>
    </row>
    <row r="58" spans="1:8" ht="12" thickBot="1">
      <c r="A58" s="20" t="s">
        <v>21</v>
      </c>
      <c r="B58" s="10" t="s">
        <v>481</v>
      </c>
      <c r="C58" s="1"/>
      <c r="D58" s="10" t="s">
        <v>386</v>
      </c>
      <c r="E58" s="11" t="s">
        <v>197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 t="e">
        <f>D35-D57</f>
        <v>#VALUE!</v>
      </c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M64"/>
  <sheetViews>
    <sheetView topLeftCell="A37" workbookViewId="0">
      <selection activeCell="A60" sqref="A60:D64"/>
    </sheetView>
  </sheetViews>
  <sheetFormatPr defaultColWidth="7.5703125" defaultRowHeight="11.25"/>
  <cols>
    <col min="1" max="1" width="74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8.75" customHeight="1">
      <c r="A1" s="85" t="s">
        <v>821</v>
      </c>
      <c r="B1" s="85"/>
      <c r="C1" s="85"/>
    </row>
    <row r="2" spans="1:8" ht="15">
      <c r="A2" s="58"/>
      <c r="B2" s="58"/>
      <c r="C2" s="58"/>
    </row>
    <row r="3" spans="1:8" ht="43.5" customHeight="1">
      <c r="A3" s="86" t="s">
        <v>606</v>
      </c>
      <c r="B3" s="87"/>
      <c r="C3" s="88"/>
    </row>
    <row r="4" spans="1:8">
      <c r="A4" s="59" t="s">
        <v>607</v>
      </c>
      <c r="B4" s="10">
        <v>-26331.23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258565.57</v>
      </c>
      <c r="C7" s="1"/>
      <c r="D7" s="5">
        <v>112906.58</v>
      </c>
      <c r="E7" s="6">
        <v>119327.76</v>
      </c>
    </row>
    <row r="8" spans="1:8">
      <c r="A8" s="18" t="s">
        <v>5</v>
      </c>
      <c r="B8" s="10">
        <v>600</v>
      </c>
      <c r="C8" s="1"/>
      <c r="D8" s="10">
        <v>60</v>
      </c>
      <c r="E8" s="11">
        <v>540</v>
      </c>
    </row>
    <row r="9" spans="1:8">
      <c r="A9" s="18" t="s">
        <v>6</v>
      </c>
      <c r="B9" s="10">
        <v>247208.25</v>
      </c>
      <c r="C9" s="1"/>
      <c r="D9" s="10">
        <v>111846.58</v>
      </c>
      <c r="E9" s="11">
        <v>112823.99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39201.919659915933</v>
      </c>
      <c r="C11" s="1"/>
      <c r="D11" s="10">
        <f>D9*G11</f>
        <v>17736.465685899886</v>
      </c>
      <c r="E11" s="11">
        <f>E9*G11</f>
        <v>17891.461922048147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19364.80368742835</v>
      </c>
      <c r="C12" s="1"/>
      <c r="D12" s="10">
        <f>D9*G12</f>
        <v>8761.386664119218</v>
      </c>
      <c r="E12" s="11">
        <f>E9*G12</f>
        <v>8837.951069927396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21254.052827665262</v>
      </c>
      <c r="C13" s="1"/>
      <c r="D13" s="10">
        <f>D9*G13</f>
        <v>9616.1560947649978</v>
      </c>
      <c r="E13" s="11">
        <f>E9*G13</f>
        <v>9700.1901987008023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27677.499904470766</v>
      </c>
      <c r="C14" s="1"/>
      <c r="D14" s="10">
        <f>D9*G14</f>
        <v>12522.372158960641</v>
      </c>
      <c r="E14" s="11">
        <f>E9*G14</f>
        <v>12631.803236530379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9540.7081581964067</v>
      </c>
      <c r="C15" s="1"/>
      <c r="D15" s="10">
        <f>D9*G15</f>
        <v>4316.5856247611764</v>
      </c>
      <c r="E15" s="11">
        <f>E9*G15</f>
        <v>4354.3076003056931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8973.9334161253337</v>
      </c>
      <c r="C16" s="1"/>
      <c r="D16" s="10">
        <f>D9*G16</f>
        <v>4060.1547955674432</v>
      </c>
      <c r="E16" s="11">
        <f>E9*G16</f>
        <v>4095.635861673672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1794.7866832250668</v>
      </c>
      <c r="C17" s="1"/>
      <c r="D17" s="10">
        <f>D9*G17</f>
        <v>812.03095911348862</v>
      </c>
      <c r="E17" s="11">
        <f>E9*G17</f>
        <v>819.12717233473438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3495.1109094382878</v>
      </c>
      <c r="C18" s="1"/>
      <c r="D18" s="10">
        <f>D9*G18</f>
        <v>1581.3234466946885</v>
      </c>
      <c r="E18" s="11">
        <f>E9*G18</f>
        <v>1595.1423882307986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89455.9467902178</v>
      </c>
      <c r="C19" s="1"/>
      <c r="D19" s="10">
        <f>D9*G19</f>
        <v>40473.332541077572</v>
      </c>
      <c r="E19" s="11">
        <f>E9*G19</f>
        <v>40827.022747420713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26449.487963316769</v>
      </c>
      <c r="C20" s="1"/>
      <c r="D20" s="10">
        <f>D9*G20</f>
        <v>11966.772029040885</v>
      </c>
      <c r="E20" s="11">
        <f>E9*G20</f>
        <v>12071.347802827664</v>
      </c>
      <c r="G20" s="1">
        <f>H20/H10</f>
        <v>0.10699273977837216</v>
      </c>
      <c r="H20" s="16">
        <v>2.8</v>
      </c>
    </row>
    <row r="21" spans="1:8">
      <c r="A21" s="49" t="s">
        <v>18</v>
      </c>
      <c r="B21" s="10">
        <v>757.32</v>
      </c>
      <c r="C21" s="1"/>
      <c r="D21" s="10"/>
      <c r="E21" s="11" t="s">
        <v>587</v>
      </c>
    </row>
    <row r="22" spans="1:8" ht="12" thickBot="1">
      <c r="A22" s="20" t="s">
        <v>21</v>
      </c>
      <c r="B22" s="10" t="s">
        <v>386</v>
      </c>
      <c r="C22" s="1"/>
      <c r="D22" s="10" t="s">
        <v>25</v>
      </c>
      <c r="E22" s="11" t="s">
        <v>436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112906.58</v>
      </c>
      <c r="C25" s="1"/>
      <c r="D25" s="1"/>
      <c r="E25" s="6">
        <v>119327.76</v>
      </c>
    </row>
    <row r="26" spans="1:8">
      <c r="A26" s="18" t="s">
        <v>5</v>
      </c>
      <c r="B26" s="10">
        <v>60</v>
      </c>
      <c r="C26" s="1"/>
      <c r="D26" s="1"/>
      <c r="E26" s="11">
        <v>540</v>
      </c>
    </row>
    <row r="27" spans="1:8">
      <c r="A27" s="18" t="s">
        <v>6</v>
      </c>
      <c r="B27" s="10">
        <v>111846.58</v>
      </c>
      <c r="C27" s="1"/>
      <c r="D27" s="1"/>
      <c r="E27" s="11">
        <v>112823.99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17736.465685899886</v>
      </c>
      <c r="C29" s="1"/>
      <c r="D29" s="1"/>
      <c r="E29" s="11">
        <f>E27*G29</f>
        <v>17891.461922048147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8761.386664119218</v>
      </c>
      <c r="C30" s="1"/>
      <c r="D30" s="1"/>
      <c r="E30" s="11">
        <f>E27*G30</f>
        <v>8837.951069927396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9616.1560947649978</v>
      </c>
      <c r="C31" s="1"/>
      <c r="D31" s="1"/>
      <c r="E31" s="11">
        <f>E27*G31</f>
        <v>9700.1901987008023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12522.372158960641</v>
      </c>
      <c r="C32" s="1"/>
      <c r="D32" s="1"/>
      <c r="E32" s="11">
        <f>E27*G32</f>
        <v>12631.803236530379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4316.5856247611764</v>
      </c>
      <c r="C33" s="1"/>
      <c r="D33" s="1"/>
      <c r="E33" s="11">
        <f>E27*G33</f>
        <v>4354.3076003056931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4060.1547955674432</v>
      </c>
      <c r="C34" s="1"/>
      <c r="D34" s="1"/>
      <c r="E34" s="11">
        <f>E27*G34</f>
        <v>4095.635861673672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812.03095911348862</v>
      </c>
      <c r="C35" s="1"/>
      <c r="D35" s="1"/>
      <c r="E35" s="11">
        <f>E27*G35</f>
        <v>819.12717233473438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1581.3234466946885</v>
      </c>
      <c r="C36" s="1"/>
      <c r="D36" s="1"/>
      <c r="E36" s="11">
        <f>E27*G36</f>
        <v>1595.1423882307986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40473.332541077572</v>
      </c>
      <c r="C37" s="1"/>
      <c r="D37" s="1"/>
      <c r="E37" s="11">
        <f>E27*G37</f>
        <v>40827.022747420713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11966.772029040885</v>
      </c>
      <c r="C38" s="1"/>
      <c r="D38" s="1"/>
      <c r="E38" s="11">
        <f>E27*G38</f>
        <v>12071.347802827664</v>
      </c>
      <c r="G38" s="1">
        <f>H38/H28</f>
        <v>0.10699273977837216</v>
      </c>
      <c r="H38" s="16">
        <v>2.8</v>
      </c>
    </row>
    <row r="39" spans="1:8">
      <c r="A39" s="49" t="s">
        <v>18</v>
      </c>
      <c r="B39" s="10"/>
      <c r="C39" s="1"/>
      <c r="D39" s="1"/>
      <c r="E39" s="11" t="s">
        <v>587</v>
      </c>
    </row>
    <row r="40" spans="1:8" ht="12" thickBot="1">
      <c r="A40" s="20" t="s">
        <v>21</v>
      </c>
      <c r="B40" s="10" t="s">
        <v>25</v>
      </c>
      <c r="C40" s="1"/>
      <c r="D40" s="1"/>
      <c r="E40" s="11" t="s">
        <v>436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258565.57</v>
      </c>
      <c r="C43" s="1"/>
      <c r="D43" s="5">
        <v>112906.58</v>
      </c>
      <c r="E43" s="6">
        <v>119327.76</v>
      </c>
    </row>
    <row r="44" spans="1:8">
      <c r="A44" s="18" t="s">
        <v>5</v>
      </c>
      <c r="B44" s="10">
        <v>600</v>
      </c>
      <c r="C44" s="1"/>
      <c r="D44" s="10">
        <v>60</v>
      </c>
      <c r="E44" s="11">
        <v>540</v>
      </c>
    </row>
    <row r="45" spans="1:8">
      <c r="A45" s="18" t="s">
        <v>6</v>
      </c>
      <c r="B45" s="10">
        <v>247208.25</v>
      </c>
      <c r="C45" s="1"/>
      <c r="D45" s="10">
        <v>111846.58</v>
      </c>
      <c r="E45" s="11">
        <v>112823.99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39201.919659915933</v>
      </c>
      <c r="C47" s="1"/>
      <c r="D47" s="10">
        <f>D45*G47</f>
        <v>17736.465685899886</v>
      </c>
      <c r="E47" s="11">
        <f>E45*G47</f>
        <v>17891.461922048147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19364.80368742835</v>
      </c>
      <c r="C48" s="1"/>
      <c r="D48" s="10">
        <f>D45*G48</f>
        <v>8761.386664119218</v>
      </c>
      <c r="E48" s="11">
        <f>E45*G48</f>
        <v>8837.951069927396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21254.052827665262</v>
      </c>
      <c r="C49" s="1"/>
      <c r="D49" s="10">
        <f>D45*G49</f>
        <v>9616.1560947649978</v>
      </c>
      <c r="E49" s="11">
        <f>E45*G49</f>
        <v>9700.1901987008023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27677.499904470766</v>
      </c>
      <c r="C50" s="1"/>
      <c r="D50" s="10">
        <f>D45*G50</f>
        <v>12522.372158960641</v>
      </c>
      <c r="E50" s="11">
        <f>E45*G50</f>
        <v>12631.803236530379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9540.7081581964067</v>
      </c>
      <c r="C51" s="1"/>
      <c r="D51" s="10">
        <f>D45*G51</f>
        <v>4316.5856247611764</v>
      </c>
      <c r="E51" s="11">
        <f>E45*G51</f>
        <v>4354.3076003056931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8973.9334161253337</v>
      </c>
      <c r="C52" s="1"/>
      <c r="D52" s="10">
        <f>D45*G52</f>
        <v>4060.1547955674432</v>
      </c>
      <c r="E52" s="11">
        <f>E45*G52</f>
        <v>4095.635861673672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1794.7866832250668</v>
      </c>
      <c r="C53" s="1"/>
      <c r="D53" s="10">
        <f>D45*G53</f>
        <v>812.03095911348862</v>
      </c>
      <c r="E53" s="11">
        <f>E45*G53</f>
        <v>819.12717233473438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3495.1109094382878</v>
      </c>
      <c r="C54" s="1"/>
      <c r="D54" s="10">
        <f>D45*G54</f>
        <v>1581.3234466946885</v>
      </c>
      <c r="E54" s="11">
        <f>E45*G54</f>
        <v>1595.1423882307986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89455.9467902178</v>
      </c>
      <c r="C55" s="1"/>
      <c r="D55" s="10">
        <f>D45*G55</f>
        <v>40473.332541077572</v>
      </c>
      <c r="E55" s="11">
        <f>E45*G55</f>
        <v>40827.022747420713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26449.487963316769</v>
      </c>
      <c r="C56" s="1"/>
      <c r="D56" s="10">
        <f>D45*G56</f>
        <v>11966.772029040885</v>
      </c>
      <c r="E56" s="11">
        <f>E45*G56</f>
        <v>12071.347802827664</v>
      </c>
      <c r="G56" s="1">
        <f>H56/H46</f>
        <v>0.10699273977837216</v>
      </c>
      <c r="H56" s="16">
        <v>2.8</v>
      </c>
    </row>
    <row r="57" spans="1:8">
      <c r="A57" s="49" t="s">
        <v>18</v>
      </c>
      <c r="B57" s="10">
        <v>757.32</v>
      </c>
      <c r="C57" s="1"/>
      <c r="D57" s="10"/>
      <c r="E57" s="11" t="s">
        <v>587</v>
      </c>
    </row>
    <row r="58" spans="1:8" ht="12" thickBot="1">
      <c r="A58" s="20" t="s">
        <v>21</v>
      </c>
      <c r="B58" s="10" t="s">
        <v>386</v>
      </c>
      <c r="C58" s="1"/>
      <c r="D58" s="10" t="s">
        <v>25</v>
      </c>
      <c r="E58" s="11" t="s">
        <v>436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A60" sqref="A60:D64"/>
    </sheetView>
  </sheetViews>
  <sheetFormatPr defaultColWidth="7.5703125" defaultRowHeight="11.25"/>
  <cols>
    <col min="1" max="1" width="76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8.25" customHeight="1">
      <c r="A1" s="85" t="s">
        <v>822</v>
      </c>
      <c r="B1" s="85"/>
      <c r="C1" s="85"/>
    </row>
    <row r="2" spans="1:8" ht="15">
      <c r="A2" s="58"/>
      <c r="B2" s="58"/>
      <c r="C2" s="58"/>
    </row>
    <row r="3" spans="1:8" ht="39" customHeight="1">
      <c r="A3" s="86" t="s">
        <v>606</v>
      </c>
      <c r="B3" s="87"/>
      <c r="C3" s="88"/>
    </row>
    <row r="4" spans="1:8">
      <c r="A4" s="59" t="s">
        <v>607</v>
      </c>
      <c r="B4" s="10">
        <v>-40435.18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260728.16</v>
      </c>
      <c r="C7" s="1"/>
      <c r="D7" s="5">
        <v>127545.64</v>
      </c>
      <c r="E7" s="6">
        <v>92747.34</v>
      </c>
    </row>
    <row r="8" spans="1:8">
      <c r="A8" s="18" t="s">
        <v>5</v>
      </c>
      <c r="B8" s="44">
        <v>660</v>
      </c>
      <c r="C8" s="1"/>
      <c r="D8" s="8"/>
      <c r="E8" s="41">
        <v>660</v>
      </c>
    </row>
    <row r="9" spans="1:8">
      <c r="A9" s="18" t="s">
        <v>6</v>
      </c>
      <c r="B9" s="10">
        <v>249068.16</v>
      </c>
      <c r="C9" s="1"/>
      <c r="D9" s="10">
        <v>127545.64</v>
      </c>
      <c r="E9" s="11">
        <v>81948.509999999995</v>
      </c>
    </row>
    <row r="10" spans="1:8">
      <c r="A10" s="50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39496.861444401984</v>
      </c>
      <c r="C11" s="1"/>
      <c r="D11" s="10">
        <f>D9*G11</f>
        <v>20225.999465036301</v>
      </c>
      <c r="E11" s="11">
        <f>E9*G11</f>
        <v>12995.273844096293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19510.497821933506</v>
      </c>
      <c r="C12" s="1"/>
      <c r="D12" s="10">
        <f>D9*G12</f>
        <v>9991.1563622468457</v>
      </c>
      <c r="E12" s="11">
        <f>E9*G12</f>
        <v>6419.3521398547937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21413.961024073364</v>
      </c>
      <c r="C13" s="1"/>
      <c r="D13" s="10">
        <f>D9*G13</f>
        <v>10965.903324417272</v>
      </c>
      <c r="E13" s="11">
        <f>E9*G13</f>
        <v>7045.6303974016037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27885.735911348871</v>
      </c>
      <c r="C14" s="1"/>
      <c r="D14" s="10">
        <f>D9*G14</f>
        <v>14280.042995796714</v>
      </c>
      <c r="E14" s="11">
        <f>E9*G14</f>
        <v>9174.9764730607549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9612.489170806266</v>
      </c>
      <c r="C15" s="1"/>
      <c r="D15" s="10">
        <f>D9*G15</f>
        <v>4922.4721589606415</v>
      </c>
      <c r="E15" s="11">
        <f>E9*G15</f>
        <v>3162.7052006113868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9041.4502101643084</v>
      </c>
      <c r="C16" s="1"/>
      <c r="D16" s="10">
        <f>D9*G16</f>
        <v>4630.0480703095145</v>
      </c>
      <c r="E16" s="11">
        <f>E9*G16</f>
        <v>2974.8217233473438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1808.2900420328619</v>
      </c>
      <c r="C17" s="1"/>
      <c r="D17" s="10">
        <f>D9*G17</f>
        <v>926.00961406190288</v>
      </c>
      <c r="E17" s="11">
        <f>E9*G17</f>
        <v>594.9643446694688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3521.4069239587311</v>
      </c>
      <c r="C18" s="1"/>
      <c r="D18" s="10">
        <f>D9*G18</f>
        <v>1803.2818800152845</v>
      </c>
      <c r="E18" s="11">
        <f>E9*G18</f>
        <v>1158.6147764615971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90128.982621322124</v>
      </c>
      <c r="C19" s="1"/>
      <c r="D19" s="10">
        <f>D9*G19</f>
        <v>46154.268658769586</v>
      </c>
      <c r="E19" s="11">
        <f>E9*G19</f>
        <v>29654.275494841419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26648.484829957961</v>
      </c>
      <c r="C20" s="1"/>
      <c r="D20" s="10">
        <f>D9*G20</f>
        <v>13646.457470385936</v>
      </c>
      <c r="E20" s="11">
        <f>E9*G20</f>
        <v>8767.8956056553288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10"/>
      <c r="C21" s="1"/>
      <c r="D21" s="10"/>
      <c r="E21" s="11">
        <v>-861.17</v>
      </c>
    </row>
    <row r="22" spans="1:8" ht="12" thickBot="1">
      <c r="A22" s="20" t="s">
        <v>21</v>
      </c>
      <c r="B22" s="21" t="s">
        <v>387</v>
      </c>
      <c r="C22" s="1"/>
      <c r="D22" s="21"/>
      <c r="E22" s="22" t="s">
        <v>387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127545.64</v>
      </c>
      <c r="C25" s="1"/>
      <c r="D25" s="1"/>
      <c r="E25" s="6">
        <v>92747.34</v>
      </c>
    </row>
    <row r="26" spans="1:8">
      <c r="A26" s="18" t="s">
        <v>5</v>
      </c>
      <c r="B26" s="8"/>
      <c r="C26" s="1"/>
      <c r="D26" s="1"/>
      <c r="E26" s="41">
        <v>660</v>
      </c>
    </row>
    <row r="27" spans="1:8">
      <c r="A27" s="18" t="s">
        <v>6</v>
      </c>
      <c r="B27" s="10">
        <v>127545.64</v>
      </c>
      <c r="C27" s="1"/>
      <c r="D27" s="1"/>
      <c r="E27" s="11">
        <v>81948.509999999995</v>
      </c>
    </row>
    <row r="28" spans="1:8">
      <c r="A28" s="50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20225.999465036301</v>
      </c>
      <c r="C29" s="1"/>
      <c r="D29" s="1"/>
      <c r="E29" s="11">
        <f>E27*G29</f>
        <v>12995.273844096293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9991.1563622468457</v>
      </c>
      <c r="C30" s="1"/>
      <c r="D30" s="1"/>
      <c r="E30" s="11">
        <f>E27*G30</f>
        <v>6419.3521398547937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10965.903324417272</v>
      </c>
      <c r="C31" s="1"/>
      <c r="D31" s="1"/>
      <c r="E31" s="11">
        <f>E27*G31</f>
        <v>7045.6303974016037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14280.042995796714</v>
      </c>
      <c r="C32" s="1"/>
      <c r="D32" s="1"/>
      <c r="E32" s="11">
        <f>E27*G32</f>
        <v>9174.9764730607549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4922.4721589606415</v>
      </c>
      <c r="C33" s="1"/>
      <c r="D33" s="1"/>
      <c r="E33" s="11">
        <f>E27*G33</f>
        <v>3162.7052006113868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4630.0480703095145</v>
      </c>
      <c r="C34" s="1"/>
      <c r="D34" s="1"/>
      <c r="E34" s="11">
        <f>E27*G34</f>
        <v>2974.8217233473438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926.00961406190288</v>
      </c>
      <c r="C35" s="1"/>
      <c r="D35" s="1"/>
      <c r="E35" s="11">
        <f>E27*G35</f>
        <v>594.9643446694688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1803.2818800152845</v>
      </c>
      <c r="C36" s="1"/>
      <c r="D36" s="1"/>
      <c r="E36" s="11">
        <f>E27*G36</f>
        <v>1158.6147764615971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46154.268658769586</v>
      </c>
      <c r="C37" s="1"/>
      <c r="D37" s="1"/>
      <c r="E37" s="11">
        <f>E27*G37</f>
        <v>29654.275494841419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13646.457470385936</v>
      </c>
      <c r="C38" s="1"/>
      <c r="D38" s="1"/>
      <c r="E38" s="11">
        <f>E27*G38</f>
        <v>8767.8956056553288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>
        <v>-861.17</v>
      </c>
    </row>
    <row r="40" spans="1:8" ht="12" thickBot="1">
      <c r="A40" s="20" t="s">
        <v>21</v>
      </c>
      <c r="B40" s="21"/>
      <c r="C40" s="1"/>
      <c r="D40" s="1"/>
      <c r="E40" s="22" t="s">
        <v>387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260728.16</v>
      </c>
      <c r="C43" s="1"/>
      <c r="D43" s="5">
        <v>127545.64</v>
      </c>
      <c r="E43" s="6">
        <v>92747.34</v>
      </c>
    </row>
    <row r="44" spans="1:8">
      <c r="A44" s="18" t="s">
        <v>5</v>
      </c>
      <c r="B44" s="44">
        <v>660</v>
      </c>
      <c r="C44" s="1"/>
      <c r="D44" s="8"/>
      <c r="E44" s="41">
        <v>660</v>
      </c>
    </row>
    <row r="45" spans="1:8">
      <c r="A45" s="18" t="s">
        <v>6</v>
      </c>
      <c r="B45" s="10">
        <v>249068.16</v>
      </c>
      <c r="C45" s="1"/>
      <c r="D45" s="10">
        <v>127545.64</v>
      </c>
      <c r="E45" s="11">
        <v>81948.509999999995</v>
      </c>
    </row>
    <row r="46" spans="1:8">
      <c r="A46" s="50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39496.861444401984</v>
      </c>
      <c r="C47" s="1"/>
      <c r="D47" s="10">
        <f>D45*G47</f>
        <v>20225.999465036301</v>
      </c>
      <c r="E47" s="11">
        <f>E45*G47</f>
        <v>12995.273844096293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19510.497821933506</v>
      </c>
      <c r="C48" s="1"/>
      <c r="D48" s="10">
        <f>D45*G48</f>
        <v>9991.1563622468457</v>
      </c>
      <c r="E48" s="11">
        <f>E45*G48</f>
        <v>6419.3521398547937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21413.961024073364</v>
      </c>
      <c r="C49" s="1"/>
      <c r="D49" s="10">
        <f>D45*G49</f>
        <v>10965.903324417272</v>
      </c>
      <c r="E49" s="11">
        <f>E45*G49</f>
        <v>7045.6303974016037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27885.735911348871</v>
      </c>
      <c r="C50" s="1"/>
      <c r="D50" s="10">
        <f>D45*G50</f>
        <v>14280.042995796714</v>
      </c>
      <c r="E50" s="11">
        <f>E45*G50</f>
        <v>9174.9764730607549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9612.489170806266</v>
      </c>
      <c r="C51" s="1"/>
      <c r="D51" s="10">
        <f>D45*G51</f>
        <v>4922.4721589606415</v>
      </c>
      <c r="E51" s="11">
        <f>E45*G51</f>
        <v>3162.7052006113868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9041.4502101643084</v>
      </c>
      <c r="C52" s="1"/>
      <c r="D52" s="10">
        <f>D45*G52</f>
        <v>4630.0480703095145</v>
      </c>
      <c r="E52" s="11">
        <f>E45*G52</f>
        <v>2974.8217233473438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1808.2900420328619</v>
      </c>
      <c r="C53" s="1"/>
      <c r="D53" s="10">
        <f>D45*G53</f>
        <v>926.00961406190288</v>
      </c>
      <c r="E53" s="11">
        <f>E45*G53</f>
        <v>594.9643446694688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3521.4069239587311</v>
      </c>
      <c r="C54" s="1"/>
      <c r="D54" s="10">
        <f>D45*G54</f>
        <v>1803.2818800152845</v>
      </c>
      <c r="E54" s="11">
        <f>E45*G54</f>
        <v>1158.6147764615971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90128.982621322124</v>
      </c>
      <c r="C55" s="1"/>
      <c r="D55" s="10">
        <f>D45*G55</f>
        <v>46154.268658769586</v>
      </c>
      <c r="E55" s="11">
        <f>E45*G55</f>
        <v>29654.275494841419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26648.484829957961</v>
      </c>
      <c r="C56" s="1"/>
      <c r="D56" s="10">
        <f>D45*G56</f>
        <v>13646.457470385936</v>
      </c>
      <c r="E56" s="11">
        <f>E45*G56</f>
        <v>8767.8956056553288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10"/>
      <c r="C57" s="1"/>
      <c r="D57" s="10"/>
      <c r="E57" s="11">
        <v>-861.17</v>
      </c>
    </row>
    <row r="58" spans="1:8" ht="12" thickBot="1">
      <c r="A58" s="20" t="s">
        <v>21</v>
      </c>
      <c r="B58" s="21" t="s">
        <v>387</v>
      </c>
      <c r="C58" s="1"/>
      <c r="D58" s="21"/>
      <c r="E58" s="22" t="s">
        <v>387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M61"/>
  <sheetViews>
    <sheetView topLeftCell="A34" workbookViewId="0">
      <selection activeCell="A57" sqref="A57:D61"/>
    </sheetView>
  </sheetViews>
  <sheetFormatPr defaultColWidth="7.5703125" defaultRowHeight="11.25"/>
  <cols>
    <col min="1" max="1" width="78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7.25" customHeight="1">
      <c r="A1" s="85" t="s">
        <v>823</v>
      </c>
      <c r="B1" s="85"/>
      <c r="C1" s="85"/>
    </row>
    <row r="2" spans="1:8" ht="15">
      <c r="A2" s="58"/>
      <c r="B2" s="58"/>
      <c r="C2" s="58"/>
    </row>
    <row r="3" spans="1:8" ht="29.25" customHeight="1" thickBot="1">
      <c r="A3" s="86" t="s">
        <v>606</v>
      </c>
      <c r="B3" s="87"/>
      <c r="C3" s="88"/>
    </row>
    <row r="4" spans="1:8">
      <c r="A4" s="59" t="s">
        <v>607</v>
      </c>
      <c r="B4" s="47">
        <v>-29254.93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 s="52" customFormat="1">
      <c r="A7" s="17" t="s">
        <v>4</v>
      </c>
      <c r="B7" s="47">
        <v>277660.14</v>
      </c>
      <c r="D7" s="47">
        <v>153954.09</v>
      </c>
      <c r="E7" s="51">
        <v>94451.12</v>
      </c>
    </row>
    <row r="8" spans="1:8" s="52" customFormat="1">
      <c r="A8" s="18" t="s">
        <v>5</v>
      </c>
      <c r="B8" s="44">
        <v>720</v>
      </c>
      <c r="D8" s="36">
        <v>69.209999999999994</v>
      </c>
      <c r="E8" s="37">
        <v>650.79</v>
      </c>
    </row>
    <row r="9" spans="1:8" s="52" customFormat="1">
      <c r="A9" s="18" t="s">
        <v>6</v>
      </c>
      <c r="B9" s="10">
        <v>264940.14</v>
      </c>
      <c r="D9" s="10">
        <v>152308.16</v>
      </c>
      <c r="E9" s="11">
        <v>83377.05</v>
      </c>
    </row>
    <row r="10" spans="1:8" s="52" customFormat="1">
      <c r="A10" s="48" t="s">
        <v>7</v>
      </c>
      <c r="B10" s="10"/>
      <c r="D10" s="10"/>
      <c r="E10" s="11"/>
      <c r="G10" s="1">
        <f>G11+G12+G13+G14+G15+G16+G17+G18+G19+G20</f>
        <v>1</v>
      </c>
      <c r="H10" s="1">
        <v>26.17</v>
      </c>
    </row>
    <row r="11" spans="1:8" s="52" customFormat="1">
      <c r="A11" s="13" t="s">
        <v>578</v>
      </c>
      <c r="B11" s="10">
        <f>B9*G11</f>
        <v>42013.816622086357</v>
      </c>
      <c r="D11" s="10">
        <f>D9*G11</f>
        <v>24152.803362628965</v>
      </c>
      <c r="E11" s="11">
        <f>E9*G11</f>
        <v>13221.809610240734</v>
      </c>
      <c r="G11" s="1">
        <f>H11/H10</f>
        <v>0.15857852502865877</v>
      </c>
      <c r="H11" s="1">
        <v>4.1500000000000004</v>
      </c>
    </row>
    <row r="12" spans="1:8" s="52" customFormat="1">
      <c r="A12" s="13" t="s">
        <v>9</v>
      </c>
      <c r="B12" s="10">
        <f>B9*G12</f>
        <v>20753.813030187233</v>
      </c>
      <c r="D12" s="10">
        <f>D9*G12</f>
        <v>11930.902865876957</v>
      </c>
      <c r="E12" s="11">
        <f>E9*G12</f>
        <v>6531.2553496369874</v>
      </c>
      <c r="G12" s="1">
        <f>H12/H10</f>
        <v>7.8333970194879615E-2</v>
      </c>
      <c r="H12" s="1">
        <v>2.0499999999999998</v>
      </c>
    </row>
    <row r="13" spans="1:8" s="52" customFormat="1">
      <c r="A13" s="13" t="s">
        <v>579</v>
      </c>
      <c r="B13" s="10">
        <f>B9*G13</f>
        <v>22778.575277034772</v>
      </c>
      <c r="D13" s="10">
        <f>D9*G13</f>
        <v>13094.893389377148</v>
      </c>
      <c r="E13" s="11">
        <f>E9*G13</f>
        <v>7168.4509935040123</v>
      </c>
      <c r="G13" s="1">
        <f>H13/H10</f>
        <v>8.597630875047764E-2</v>
      </c>
      <c r="H13" s="1">
        <v>2.25</v>
      </c>
    </row>
    <row r="14" spans="1:8" s="52" customFormat="1">
      <c r="A14" s="13" t="s">
        <v>12</v>
      </c>
      <c r="B14" s="10">
        <f>B9*G14</f>
        <v>29662.766916316392</v>
      </c>
      <c r="D14" s="10">
        <f>D9*G14</f>
        <v>17052.461169277798</v>
      </c>
      <c r="E14" s="11">
        <f>E9*G14</f>
        <v>9334.9161826518921</v>
      </c>
      <c r="G14" s="1">
        <f>H14/H10</f>
        <v>0.11196025983951088</v>
      </c>
      <c r="H14" s="1">
        <v>2.93</v>
      </c>
    </row>
    <row r="15" spans="1:8" s="52" customFormat="1">
      <c r="A15" s="13" t="s">
        <v>580</v>
      </c>
      <c r="B15" s="10">
        <f>B9*G15</f>
        <v>10225.049346580054</v>
      </c>
      <c r="D15" s="10">
        <f>D9*G15</f>
        <v>5878.1521436759649</v>
      </c>
      <c r="E15" s="11">
        <f>E9*G15</f>
        <v>3217.8380015284674</v>
      </c>
      <c r="G15" s="1">
        <f>H15/H10</f>
        <v>3.8593809705769963E-2</v>
      </c>
      <c r="H15" s="1">
        <v>1.01</v>
      </c>
    </row>
    <row r="16" spans="1:8" s="52" customFormat="1">
      <c r="A16" s="13" t="s">
        <v>581</v>
      </c>
      <c r="B16" s="10">
        <f>B9*G16</f>
        <v>9617.6206725257925</v>
      </c>
      <c r="D16" s="10">
        <f>D9*G16</f>
        <v>5528.9549866259067</v>
      </c>
      <c r="E16" s="11">
        <f>E9*G16</f>
        <v>3026.6793083683606</v>
      </c>
      <c r="G16" s="1">
        <f>H16/H10</f>
        <v>3.6301108139090557E-2</v>
      </c>
      <c r="H16" s="1">
        <v>0.95</v>
      </c>
    </row>
    <row r="17" spans="1:8" s="52" customFormat="1">
      <c r="A17" s="13" t="s">
        <v>14</v>
      </c>
      <c r="B17" s="10">
        <f>B9*G17</f>
        <v>1923.5241345051584</v>
      </c>
      <c r="D17" s="10">
        <f>D9*G17</f>
        <v>1105.7909973251815</v>
      </c>
      <c r="E17" s="11">
        <f>E9*G17</f>
        <v>605.33586167367207</v>
      </c>
      <c r="G17" s="1">
        <f>H17/H10</f>
        <v>7.2602216278181116E-3</v>
      </c>
      <c r="H17" s="1">
        <v>0.19</v>
      </c>
    </row>
    <row r="18" spans="1:8" s="52" customFormat="1">
      <c r="A18" s="13" t="s">
        <v>17</v>
      </c>
      <c r="B18" s="10">
        <f>B9*G18</f>
        <v>3745.8101566679402</v>
      </c>
      <c r="D18" s="10">
        <f>D9*G18</f>
        <v>2153.3824684753536</v>
      </c>
      <c r="E18" s="11">
        <f>E9*G18</f>
        <v>1178.8119411539931</v>
      </c>
      <c r="G18" s="1">
        <f>H18/H10</f>
        <v>1.4138326327856323E-2</v>
      </c>
      <c r="H18" s="1">
        <v>0.37</v>
      </c>
    </row>
    <row r="19" spans="1:8" s="52" customFormat="1" ht="22.5">
      <c r="A19" s="13" t="s">
        <v>582</v>
      </c>
      <c r="B19" s="10">
        <f>B9*G19</f>
        <v>95872.492388230807</v>
      </c>
      <c r="D19" s="10">
        <f>D9*G19</f>
        <v>55114.951287734046</v>
      </c>
      <c r="E19" s="11">
        <f>E9*G19</f>
        <v>30171.213737103553</v>
      </c>
      <c r="G19" s="1">
        <f>H19/H10</f>
        <v>0.36186473060756591</v>
      </c>
      <c r="H19" s="1">
        <v>9.4700000000000006</v>
      </c>
    </row>
    <row r="20" spans="1:8" s="52" customFormat="1">
      <c r="A20" s="13" t="s">
        <v>583</v>
      </c>
      <c r="B20" s="10">
        <f>B9*G20</f>
        <v>28346.671455865489</v>
      </c>
      <c r="D20" s="10">
        <f>D9*G20</f>
        <v>16295.867329002673</v>
      </c>
      <c r="E20" s="11">
        <f>E9*G20</f>
        <v>8920.7390141383257</v>
      </c>
      <c r="G20" s="1">
        <f>H20/H10</f>
        <v>0.10699273977837216</v>
      </c>
      <c r="H20" s="16">
        <v>2.8</v>
      </c>
    </row>
    <row r="21" spans="1:8" s="52" customFormat="1" ht="12" thickBot="1">
      <c r="A21" s="20" t="s">
        <v>21</v>
      </c>
      <c r="B21" s="21" t="s">
        <v>511</v>
      </c>
      <c r="D21" s="21" t="s">
        <v>588</v>
      </c>
      <c r="E21" s="22" t="s">
        <v>589</v>
      </c>
    </row>
    <row r="22" spans="1:8" s="69" customFormat="1" ht="15">
      <c r="A22" s="92" t="s">
        <v>611</v>
      </c>
      <c r="B22" s="92"/>
      <c r="C22" s="92"/>
    </row>
    <row r="23" spans="1:8" ht="12" thickBot="1">
      <c r="A23" s="92"/>
      <c r="B23" s="92"/>
      <c r="C23" s="92"/>
    </row>
    <row r="24" spans="1:8" s="52" customFormat="1">
      <c r="A24" s="17" t="s">
        <v>4</v>
      </c>
      <c r="B24" s="47">
        <v>153954.09</v>
      </c>
      <c r="E24" s="51">
        <v>94451.12</v>
      </c>
    </row>
    <row r="25" spans="1:8" s="52" customFormat="1">
      <c r="A25" s="18" t="s">
        <v>5</v>
      </c>
      <c r="B25" s="36">
        <v>69.209999999999994</v>
      </c>
      <c r="E25" s="37">
        <v>650.79</v>
      </c>
    </row>
    <row r="26" spans="1:8" s="52" customFormat="1">
      <c r="A26" s="18" t="s">
        <v>6</v>
      </c>
      <c r="B26" s="10">
        <v>152308.16</v>
      </c>
      <c r="E26" s="11">
        <v>83377.05</v>
      </c>
    </row>
    <row r="27" spans="1:8" s="52" customFormat="1">
      <c r="A27" s="48" t="s">
        <v>7</v>
      </c>
      <c r="B27" s="10"/>
      <c r="E27" s="11"/>
      <c r="G27" s="1">
        <f>G28+G29+G30+G31+G32+G33+G34+G35+G36+G37</f>
        <v>1</v>
      </c>
      <c r="H27" s="1">
        <v>26.17</v>
      </c>
    </row>
    <row r="28" spans="1:8" s="52" customFormat="1">
      <c r="A28" s="13" t="s">
        <v>578</v>
      </c>
      <c r="B28" s="10">
        <f>B26*G28</f>
        <v>24152.803362628965</v>
      </c>
      <c r="E28" s="11">
        <f>E26*G28</f>
        <v>13221.809610240734</v>
      </c>
      <c r="G28" s="1">
        <f>H28/H27</f>
        <v>0.15857852502865877</v>
      </c>
      <c r="H28" s="1">
        <v>4.1500000000000004</v>
      </c>
    </row>
    <row r="29" spans="1:8" s="52" customFormat="1">
      <c r="A29" s="13" t="s">
        <v>9</v>
      </c>
      <c r="B29" s="10">
        <f>B26*G29</f>
        <v>11930.902865876957</v>
      </c>
      <c r="E29" s="11">
        <f>E26*G29</f>
        <v>6531.2553496369874</v>
      </c>
      <c r="G29" s="1">
        <f>H29/H27</f>
        <v>7.8333970194879615E-2</v>
      </c>
      <c r="H29" s="1">
        <v>2.0499999999999998</v>
      </c>
    </row>
    <row r="30" spans="1:8" s="52" customFormat="1">
      <c r="A30" s="13" t="s">
        <v>579</v>
      </c>
      <c r="B30" s="10">
        <f>B26*G30</f>
        <v>13094.893389377148</v>
      </c>
      <c r="E30" s="11">
        <f>E26*G30</f>
        <v>7168.4509935040123</v>
      </c>
      <c r="G30" s="1">
        <f>H30/H27</f>
        <v>8.597630875047764E-2</v>
      </c>
      <c r="H30" s="1">
        <v>2.25</v>
      </c>
    </row>
    <row r="31" spans="1:8" s="52" customFormat="1">
      <c r="A31" s="13" t="s">
        <v>12</v>
      </c>
      <c r="B31" s="10">
        <f>B26*G31</f>
        <v>17052.461169277798</v>
      </c>
      <c r="E31" s="11">
        <f>E26*G31</f>
        <v>9334.9161826518921</v>
      </c>
      <c r="G31" s="1">
        <f>H31/H27</f>
        <v>0.11196025983951088</v>
      </c>
      <c r="H31" s="1">
        <v>2.93</v>
      </c>
    </row>
    <row r="32" spans="1:8" s="52" customFormat="1">
      <c r="A32" s="13" t="s">
        <v>580</v>
      </c>
      <c r="B32" s="10">
        <f>B26*G32</f>
        <v>5878.1521436759649</v>
      </c>
      <c r="E32" s="11">
        <f>E26*G32</f>
        <v>3217.8380015284674</v>
      </c>
      <c r="G32" s="1">
        <f>H32/H27</f>
        <v>3.8593809705769963E-2</v>
      </c>
      <c r="H32" s="1">
        <v>1.01</v>
      </c>
    </row>
    <row r="33" spans="1:8" s="52" customFormat="1">
      <c r="A33" s="13" t="s">
        <v>581</v>
      </c>
      <c r="B33" s="10">
        <f>B26*G33</f>
        <v>5528.9549866259067</v>
      </c>
      <c r="E33" s="11">
        <f>E26*G33</f>
        <v>3026.6793083683606</v>
      </c>
      <c r="G33" s="1">
        <f>H33/H27</f>
        <v>3.6301108139090557E-2</v>
      </c>
      <c r="H33" s="1">
        <v>0.95</v>
      </c>
    </row>
    <row r="34" spans="1:8" s="52" customFormat="1">
      <c r="A34" s="13" t="s">
        <v>14</v>
      </c>
      <c r="B34" s="10">
        <f>B26*G34</f>
        <v>1105.7909973251815</v>
      </c>
      <c r="E34" s="11">
        <f>E26*G34</f>
        <v>605.33586167367207</v>
      </c>
      <c r="G34" s="1">
        <f>H34/H27</f>
        <v>7.2602216278181116E-3</v>
      </c>
      <c r="H34" s="1">
        <v>0.19</v>
      </c>
    </row>
    <row r="35" spans="1:8" s="52" customFormat="1">
      <c r="A35" s="13" t="s">
        <v>17</v>
      </c>
      <c r="B35" s="10">
        <f>B26*G35</f>
        <v>2153.3824684753536</v>
      </c>
      <c r="E35" s="11">
        <f>E26*G35</f>
        <v>1178.8119411539931</v>
      </c>
      <c r="G35" s="1">
        <f>H35/H27</f>
        <v>1.4138326327856323E-2</v>
      </c>
      <c r="H35" s="1">
        <v>0.37</v>
      </c>
    </row>
    <row r="36" spans="1:8" s="52" customFormat="1" ht="22.5">
      <c r="A36" s="13" t="s">
        <v>582</v>
      </c>
      <c r="B36" s="10">
        <f>B26*G36</f>
        <v>55114.951287734046</v>
      </c>
      <c r="E36" s="11">
        <f>E26*G36</f>
        <v>30171.213737103553</v>
      </c>
      <c r="G36" s="1">
        <f>H36/H27</f>
        <v>0.36186473060756591</v>
      </c>
      <c r="H36" s="1">
        <v>9.4700000000000006</v>
      </c>
    </row>
    <row r="37" spans="1:8" s="52" customFormat="1">
      <c r="A37" s="13" t="s">
        <v>583</v>
      </c>
      <c r="B37" s="10">
        <f>B26*G37</f>
        <v>16295.867329002673</v>
      </c>
      <c r="E37" s="11">
        <f>E26*G37</f>
        <v>8920.7390141383257</v>
      </c>
      <c r="G37" s="1">
        <f>H37/H27</f>
        <v>0.10699273977837216</v>
      </c>
      <c r="H37" s="16">
        <v>2.8</v>
      </c>
    </row>
    <row r="38" spans="1:8" s="52" customFormat="1" ht="12" thickBot="1">
      <c r="A38" s="20" t="s">
        <v>21</v>
      </c>
      <c r="B38" s="21" t="s">
        <v>588</v>
      </c>
      <c r="E38" s="22" t="s">
        <v>589</v>
      </c>
    </row>
    <row r="39" spans="1:8">
      <c r="A39" s="101" t="s">
        <v>612</v>
      </c>
      <c r="B39" s="102"/>
    </row>
    <row r="40" spans="1:8" ht="12" thickBot="1">
      <c r="A40" s="98"/>
      <c r="B40" s="99"/>
    </row>
    <row r="41" spans="1:8" s="52" customFormat="1">
      <c r="A41" s="17" t="s">
        <v>4</v>
      </c>
      <c r="B41" s="47">
        <v>277660.14</v>
      </c>
      <c r="D41" s="47">
        <v>153954.09</v>
      </c>
      <c r="E41" s="51">
        <v>94451.12</v>
      </c>
    </row>
    <row r="42" spans="1:8" s="52" customFormat="1">
      <c r="A42" s="18" t="s">
        <v>5</v>
      </c>
      <c r="B42" s="44">
        <v>720</v>
      </c>
      <c r="D42" s="36">
        <v>69.209999999999994</v>
      </c>
      <c r="E42" s="37">
        <v>650.79</v>
      </c>
    </row>
    <row r="43" spans="1:8" s="52" customFormat="1">
      <c r="A43" s="18" t="s">
        <v>6</v>
      </c>
      <c r="B43" s="10">
        <v>264940.14</v>
      </c>
      <c r="D43" s="10">
        <v>152308.16</v>
      </c>
      <c r="E43" s="11">
        <v>83377.05</v>
      </c>
    </row>
    <row r="44" spans="1:8" s="52" customFormat="1">
      <c r="A44" s="48" t="s">
        <v>7</v>
      </c>
      <c r="B44" s="10"/>
      <c r="D44" s="10"/>
      <c r="E44" s="11"/>
      <c r="G44" s="1">
        <f>G45+G46+G47+G48+G49+G50+G51+G52+G53+G54</f>
        <v>1</v>
      </c>
      <c r="H44" s="1">
        <v>26.17</v>
      </c>
    </row>
    <row r="45" spans="1:8" s="52" customFormat="1">
      <c r="A45" s="13" t="s">
        <v>578</v>
      </c>
      <c r="B45" s="10">
        <f>B43*G45</f>
        <v>42013.816622086357</v>
      </c>
      <c r="D45" s="10">
        <f>D43*G45</f>
        <v>24152.803362628965</v>
      </c>
      <c r="E45" s="11">
        <f>E43*G45</f>
        <v>13221.809610240734</v>
      </c>
      <c r="G45" s="1">
        <f>H45/H44</f>
        <v>0.15857852502865877</v>
      </c>
      <c r="H45" s="1">
        <v>4.1500000000000004</v>
      </c>
    </row>
    <row r="46" spans="1:8" s="52" customFormat="1">
      <c r="A46" s="13" t="s">
        <v>9</v>
      </c>
      <c r="B46" s="10">
        <f>B43*G46</f>
        <v>20753.813030187233</v>
      </c>
      <c r="D46" s="10">
        <f>D43*G46</f>
        <v>11930.902865876957</v>
      </c>
      <c r="E46" s="11">
        <f>E43*G46</f>
        <v>6531.2553496369874</v>
      </c>
      <c r="G46" s="1">
        <f>H46/H44</f>
        <v>7.8333970194879615E-2</v>
      </c>
      <c r="H46" s="1">
        <v>2.0499999999999998</v>
      </c>
    </row>
    <row r="47" spans="1:8" s="52" customFormat="1">
      <c r="A47" s="13" t="s">
        <v>579</v>
      </c>
      <c r="B47" s="10">
        <f>B43*G47</f>
        <v>22778.575277034772</v>
      </c>
      <c r="D47" s="10">
        <f>D43*G47</f>
        <v>13094.893389377148</v>
      </c>
      <c r="E47" s="11">
        <f>E43*G47</f>
        <v>7168.4509935040123</v>
      </c>
      <c r="G47" s="1">
        <f>H47/H44</f>
        <v>8.597630875047764E-2</v>
      </c>
      <c r="H47" s="1">
        <v>2.25</v>
      </c>
    </row>
    <row r="48" spans="1:8" s="52" customFormat="1">
      <c r="A48" s="13" t="s">
        <v>12</v>
      </c>
      <c r="B48" s="10">
        <f>B43*G48</f>
        <v>29662.766916316392</v>
      </c>
      <c r="D48" s="10">
        <f>D43*G48</f>
        <v>17052.461169277798</v>
      </c>
      <c r="E48" s="11">
        <f>E43*G48</f>
        <v>9334.9161826518921</v>
      </c>
      <c r="G48" s="1">
        <f>H48/H44</f>
        <v>0.11196025983951088</v>
      </c>
      <c r="H48" s="1">
        <v>2.93</v>
      </c>
    </row>
    <row r="49" spans="1:8" s="52" customFormat="1">
      <c r="A49" s="13" t="s">
        <v>580</v>
      </c>
      <c r="B49" s="10">
        <f>B43*G49</f>
        <v>10225.049346580054</v>
      </c>
      <c r="D49" s="10">
        <f>D43*G49</f>
        <v>5878.1521436759649</v>
      </c>
      <c r="E49" s="11">
        <f>E43*G49</f>
        <v>3217.8380015284674</v>
      </c>
      <c r="G49" s="1">
        <f>H49/H44</f>
        <v>3.8593809705769963E-2</v>
      </c>
      <c r="H49" s="1">
        <v>1.01</v>
      </c>
    </row>
    <row r="50" spans="1:8" s="52" customFormat="1">
      <c r="A50" s="13" t="s">
        <v>581</v>
      </c>
      <c r="B50" s="10">
        <f>B43*G50</f>
        <v>9617.6206725257925</v>
      </c>
      <c r="D50" s="10">
        <f>D43*G50</f>
        <v>5528.9549866259067</v>
      </c>
      <c r="E50" s="11">
        <f>E43*G50</f>
        <v>3026.6793083683606</v>
      </c>
      <c r="G50" s="1">
        <f>H50/H44</f>
        <v>3.6301108139090557E-2</v>
      </c>
      <c r="H50" s="1">
        <v>0.95</v>
      </c>
    </row>
    <row r="51" spans="1:8" s="52" customFormat="1">
      <c r="A51" s="13" t="s">
        <v>14</v>
      </c>
      <c r="B51" s="10">
        <f>B43*G51</f>
        <v>1923.5241345051584</v>
      </c>
      <c r="D51" s="10">
        <f>D43*G51</f>
        <v>1105.7909973251815</v>
      </c>
      <c r="E51" s="11">
        <f>E43*G51</f>
        <v>605.33586167367207</v>
      </c>
      <c r="G51" s="1">
        <f>H51/H44</f>
        <v>7.2602216278181116E-3</v>
      </c>
      <c r="H51" s="1">
        <v>0.19</v>
      </c>
    </row>
    <row r="52" spans="1:8" s="52" customFormat="1">
      <c r="A52" s="13" t="s">
        <v>17</v>
      </c>
      <c r="B52" s="10">
        <f>B43*G52</f>
        <v>3745.8101566679402</v>
      </c>
      <c r="D52" s="10">
        <f>D43*G52</f>
        <v>2153.3824684753536</v>
      </c>
      <c r="E52" s="11">
        <f>E43*G52</f>
        <v>1178.8119411539931</v>
      </c>
      <c r="G52" s="1">
        <f>H52/H44</f>
        <v>1.4138326327856323E-2</v>
      </c>
      <c r="H52" s="1">
        <v>0.37</v>
      </c>
    </row>
    <row r="53" spans="1:8" s="52" customFormat="1" ht="22.5">
      <c r="A53" s="13" t="s">
        <v>582</v>
      </c>
      <c r="B53" s="10">
        <f>B43*G53</f>
        <v>95872.492388230807</v>
      </c>
      <c r="D53" s="10">
        <f>D43*G53</f>
        <v>55114.951287734046</v>
      </c>
      <c r="E53" s="11">
        <f>E43*G53</f>
        <v>30171.213737103553</v>
      </c>
      <c r="G53" s="1">
        <f>H53/H44</f>
        <v>0.36186473060756591</v>
      </c>
      <c r="H53" s="1">
        <v>9.4700000000000006</v>
      </c>
    </row>
    <row r="54" spans="1:8" s="52" customFormat="1">
      <c r="A54" s="13" t="s">
        <v>583</v>
      </c>
      <c r="B54" s="10">
        <f>B43*G54</f>
        <v>28346.671455865489</v>
      </c>
      <c r="D54" s="10">
        <f>D43*G54</f>
        <v>16295.867329002673</v>
      </c>
      <c r="E54" s="11">
        <f>E43*G54</f>
        <v>8920.7390141383257</v>
      </c>
      <c r="G54" s="1">
        <f>H54/H44</f>
        <v>0.10699273977837216</v>
      </c>
      <c r="H54" s="16">
        <v>2.8</v>
      </c>
    </row>
    <row r="55" spans="1:8" s="52" customFormat="1" ht="12" thickBot="1">
      <c r="A55" s="20" t="s">
        <v>21</v>
      </c>
      <c r="B55" s="21" t="s">
        <v>511</v>
      </c>
      <c r="D55" s="21" t="s">
        <v>588</v>
      </c>
      <c r="E55" s="22" t="s">
        <v>589</v>
      </c>
    </row>
    <row r="57" spans="1:8" ht="12.75">
      <c r="A57" s="93" t="s">
        <v>832</v>
      </c>
      <c r="B57" s="93"/>
      <c r="C57" s="93"/>
      <c r="D57" s="93"/>
    </row>
    <row r="58" spans="1:8" ht="12">
      <c r="A58" s="82" t="s">
        <v>0</v>
      </c>
      <c r="B58" s="82"/>
      <c r="C58" s="77">
        <f>C21-C40</f>
        <v>0</v>
      </c>
      <c r="D58" s="78">
        <f>D31-D39</f>
        <v>0</v>
      </c>
    </row>
    <row r="59" spans="1:8" ht="12">
      <c r="A59" s="82" t="s">
        <v>1</v>
      </c>
      <c r="B59" s="82"/>
      <c r="C59" s="77">
        <f>C32-C51</f>
        <v>0</v>
      </c>
      <c r="D59" s="79">
        <f>D32-D54</f>
        <v>-16295.867329002673</v>
      </c>
    </row>
    <row r="60" spans="1:8" ht="12">
      <c r="A60" s="83" t="s">
        <v>2</v>
      </c>
      <c r="B60" s="83"/>
      <c r="C60" s="80">
        <f>C20-C39</f>
        <v>0</v>
      </c>
      <c r="D60" s="79" t="e">
        <f>D33-D55</f>
        <v>#VALUE!</v>
      </c>
    </row>
    <row r="61" spans="1:8" ht="24">
      <c r="A61" s="82" t="s">
        <v>3</v>
      </c>
      <c r="B61" s="82"/>
      <c r="C61" s="81">
        <f>[1]ерши!$H$317</f>
        <v>174673.59999999998</v>
      </c>
      <c r="D61" s="78">
        <v>565689.03</v>
      </c>
    </row>
  </sheetData>
  <mergeCells count="6">
    <mergeCell ref="A57:D57"/>
    <mergeCell ref="A39:B4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A60" sqref="A60:D64"/>
    </sheetView>
  </sheetViews>
  <sheetFormatPr defaultColWidth="7.5703125" defaultRowHeight="11.25"/>
  <cols>
    <col min="1" max="1" width="68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2" customHeight="1">
      <c r="A1" s="85" t="s">
        <v>824</v>
      </c>
      <c r="B1" s="85"/>
      <c r="C1" s="85"/>
    </row>
    <row r="2" spans="1:8" ht="15">
      <c r="A2" s="58"/>
      <c r="B2" s="58"/>
      <c r="C2" s="58"/>
    </row>
    <row r="3" spans="1:8" ht="37.5" customHeight="1">
      <c r="A3" s="86" t="s">
        <v>606</v>
      </c>
      <c r="B3" s="87"/>
      <c r="C3" s="88"/>
    </row>
    <row r="4" spans="1:8">
      <c r="A4" s="59" t="s">
        <v>607</v>
      </c>
      <c r="B4" s="10">
        <v>-30623.61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281518.69</v>
      </c>
      <c r="C7" s="1"/>
      <c r="D7" s="5">
        <v>128984.1</v>
      </c>
      <c r="E7" s="6">
        <v>121910.98</v>
      </c>
    </row>
    <row r="8" spans="1:8">
      <c r="A8" s="18" t="s">
        <v>5</v>
      </c>
      <c r="B8" s="44">
        <v>720</v>
      </c>
      <c r="C8" s="1"/>
      <c r="D8" s="36">
        <v>121.81</v>
      </c>
      <c r="E8" s="37">
        <v>598.19000000000005</v>
      </c>
    </row>
    <row r="9" spans="1:8">
      <c r="A9" s="18" t="s">
        <v>6</v>
      </c>
      <c r="B9" s="10">
        <v>268638.64</v>
      </c>
      <c r="C9" s="1"/>
      <c r="D9" s="10">
        <v>123347.24</v>
      </c>
      <c r="E9" s="11">
        <v>115504.21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42600.319296904854</v>
      </c>
      <c r="C11" s="1"/>
      <c r="D11" s="10">
        <f>D9*G11</f>
        <v>19560.223385555983</v>
      </c>
      <c r="E11" s="11">
        <f>E9*G11</f>
        <v>18316.487256400458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21043.531218952994</v>
      </c>
      <c r="C12" s="1"/>
      <c r="D12" s="10">
        <f>D9*G12</f>
        <v>9662.2790217806632</v>
      </c>
      <c r="E12" s="11">
        <f>E9*G12</f>
        <v>9047.9033435231158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23096.558654948414</v>
      </c>
      <c r="C13" s="1"/>
      <c r="D13" s="10">
        <f>D9*G13</f>
        <v>10604.940389759266</v>
      </c>
      <c r="E13" s="11">
        <f>E9*G13</f>
        <v>9930.6256209400071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30076.851937332824</v>
      </c>
      <c r="C14" s="1"/>
      <c r="D14" s="10">
        <f>D9*G14</f>
        <v>13809.98904088651</v>
      </c>
      <c r="E14" s="11">
        <f>E9*G14</f>
        <v>12931.881364157432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10367.788551776843</v>
      </c>
      <c r="C15" s="1"/>
      <c r="D15" s="10">
        <f>D9*G15</f>
        <v>4760.4399082919372</v>
      </c>
      <c r="E15" s="11">
        <f>E9*G15</f>
        <v>4457.7475009552927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9751.8803209782182</v>
      </c>
      <c r="C16" s="1"/>
      <c r="D16" s="10">
        <f>D9*G16</f>
        <v>4477.6414978983566</v>
      </c>
      <c r="E16" s="11">
        <f>E9*G16</f>
        <v>4192.9308177302255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1950.3760641956437</v>
      </c>
      <c r="C17" s="1"/>
      <c r="D17" s="10">
        <f>D9*G17</f>
        <v>895.52829957967128</v>
      </c>
      <c r="E17" s="11">
        <f>E9*G17</f>
        <v>838.5861635460451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3798.100756591517</v>
      </c>
      <c r="C18" s="1"/>
      <c r="D18" s="10">
        <f>D9*G18</f>
        <v>1743.9235307604126</v>
      </c>
      <c r="E18" s="11">
        <f>E9*G18</f>
        <v>1633.0362132212458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97210.84909438288</v>
      </c>
      <c r="C19" s="1"/>
      <c r="D19" s="10">
        <f>D9*G19</f>
        <v>44635.015773786778</v>
      </c>
      <c r="E19" s="11">
        <f>E9*G19</f>
        <v>41796.899835689721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28742.384103935801</v>
      </c>
      <c r="C20" s="1"/>
      <c r="D20" s="10">
        <f>D9*G20</f>
        <v>13197.259151700418</v>
      </c>
      <c r="E20" s="11">
        <f>E9*G20</f>
        <v>12358.111883836453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54">
        <v>160.05000000000001</v>
      </c>
      <c r="C21" s="1"/>
      <c r="D21" s="10"/>
      <c r="E21" s="11">
        <v>-676.37</v>
      </c>
    </row>
    <row r="22" spans="1:8" ht="12" thickBot="1">
      <c r="A22" s="20" t="s">
        <v>21</v>
      </c>
      <c r="B22" s="21" t="s">
        <v>511</v>
      </c>
      <c r="C22" s="1"/>
      <c r="D22" s="21" t="s">
        <v>590</v>
      </c>
      <c r="E22" s="22" t="s">
        <v>591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128984.1</v>
      </c>
      <c r="C25" s="1"/>
      <c r="D25" s="1"/>
      <c r="E25" s="6">
        <v>121910.98</v>
      </c>
    </row>
    <row r="26" spans="1:8">
      <c r="A26" s="18" t="s">
        <v>5</v>
      </c>
      <c r="B26" s="36">
        <v>121.81</v>
      </c>
      <c r="C26" s="1"/>
      <c r="D26" s="1"/>
      <c r="E26" s="37">
        <v>598.19000000000005</v>
      </c>
    </row>
    <row r="27" spans="1:8">
      <c r="A27" s="18" t="s">
        <v>6</v>
      </c>
      <c r="B27" s="10">
        <v>123347.24</v>
      </c>
      <c r="C27" s="1"/>
      <c r="D27" s="1"/>
      <c r="E27" s="11">
        <v>115504.21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19560.223385555983</v>
      </c>
      <c r="C29" s="1"/>
      <c r="D29" s="1"/>
      <c r="E29" s="11">
        <f>E27*G29</f>
        <v>18316.487256400458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9662.2790217806632</v>
      </c>
      <c r="C30" s="1"/>
      <c r="D30" s="1"/>
      <c r="E30" s="11">
        <f>E27*G30</f>
        <v>9047.9033435231158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10604.940389759266</v>
      </c>
      <c r="C31" s="1"/>
      <c r="D31" s="1"/>
      <c r="E31" s="11">
        <f>E27*G31</f>
        <v>9930.6256209400071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13809.98904088651</v>
      </c>
      <c r="C32" s="1"/>
      <c r="D32" s="1"/>
      <c r="E32" s="11">
        <f>E27*G32</f>
        <v>12931.881364157432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4760.4399082919372</v>
      </c>
      <c r="C33" s="1"/>
      <c r="D33" s="1"/>
      <c r="E33" s="11">
        <f>E27*G33</f>
        <v>4457.7475009552927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4477.6414978983566</v>
      </c>
      <c r="C34" s="1"/>
      <c r="D34" s="1"/>
      <c r="E34" s="11">
        <f>E27*G34</f>
        <v>4192.9308177302255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895.52829957967128</v>
      </c>
      <c r="C35" s="1"/>
      <c r="D35" s="1"/>
      <c r="E35" s="11">
        <f>E27*G35</f>
        <v>838.5861635460451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1743.9235307604126</v>
      </c>
      <c r="C36" s="1"/>
      <c r="D36" s="1"/>
      <c r="E36" s="11">
        <f>E27*G36</f>
        <v>1633.0362132212458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44635.015773786778</v>
      </c>
      <c r="C37" s="1"/>
      <c r="D37" s="1"/>
      <c r="E37" s="11">
        <f>E27*G37</f>
        <v>41796.899835689721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13197.259151700418</v>
      </c>
      <c r="C38" s="1"/>
      <c r="D38" s="1"/>
      <c r="E38" s="11">
        <f>E27*G38</f>
        <v>12358.111883836453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>
        <v>-676.37</v>
      </c>
    </row>
    <row r="40" spans="1:8" ht="12" thickBot="1">
      <c r="A40" s="20" t="s">
        <v>21</v>
      </c>
      <c r="B40" s="21" t="s">
        <v>590</v>
      </c>
      <c r="C40" s="1"/>
      <c r="D40" s="1"/>
      <c r="E40" s="22" t="s">
        <v>591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281518.69</v>
      </c>
      <c r="C43" s="1"/>
      <c r="D43" s="5">
        <v>128984.1</v>
      </c>
      <c r="E43" s="6">
        <v>121910.98</v>
      </c>
    </row>
    <row r="44" spans="1:8">
      <c r="A44" s="18" t="s">
        <v>5</v>
      </c>
      <c r="B44" s="44">
        <v>720</v>
      </c>
      <c r="C44" s="1"/>
      <c r="D44" s="36">
        <v>121.81</v>
      </c>
      <c r="E44" s="37">
        <v>598.19000000000005</v>
      </c>
    </row>
    <row r="45" spans="1:8">
      <c r="A45" s="18" t="s">
        <v>6</v>
      </c>
      <c r="B45" s="10">
        <v>268638.64</v>
      </c>
      <c r="C45" s="1"/>
      <c r="D45" s="10">
        <v>123347.24</v>
      </c>
      <c r="E45" s="11">
        <v>115504.21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42600.319296904854</v>
      </c>
      <c r="C47" s="1"/>
      <c r="D47" s="10">
        <f>D45*G47</f>
        <v>19560.223385555983</v>
      </c>
      <c r="E47" s="11">
        <f>E45*G47</f>
        <v>18316.487256400458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21043.531218952994</v>
      </c>
      <c r="C48" s="1"/>
      <c r="D48" s="10">
        <f>D45*G48</f>
        <v>9662.2790217806632</v>
      </c>
      <c r="E48" s="11">
        <f>E45*G48</f>
        <v>9047.9033435231158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23096.558654948414</v>
      </c>
      <c r="C49" s="1"/>
      <c r="D49" s="10">
        <f>D45*G49</f>
        <v>10604.940389759266</v>
      </c>
      <c r="E49" s="11">
        <f>E45*G49</f>
        <v>9930.6256209400071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30076.851937332824</v>
      </c>
      <c r="C50" s="1"/>
      <c r="D50" s="10">
        <f>D45*G50</f>
        <v>13809.98904088651</v>
      </c>
      <c r="E50" s="11">
        <f>E45*G50</f>
        <v>12931.881364157432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10367.788551776843</v>
      </c>
      <c r="C51" s="1"/>
      <c r="D51" s="10">
        <f>D45*G51</f>
        <v>4760.4399082919372</v>
      </c>
      <c r="E51" s="11">
        <f>E45*G51</f>
        <v>4457.7475009552927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9751.8803209782182</v>
      </c>
      <c r="C52" s="1"/>
      <c r="D52" s="10">
        <f>D45*G52</f>
        <v>4477.6414978983566</v>
      </c>
      <c r="E52" s="11">
        <f>E45*G52</f>
        <v>4192.9308177302255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1950.3760641956437</v>
      </c>
      <c r="C53" s="1"/>
      <c r="D53" s="10">
        <f>D45*G53</f>
        <v>895.52829957967128</v>
      </c>
      <c r="E53" s="11">
        <f>E45*G53</f>
        <v>838.5861635460451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3798.100756591517</v>
      </c>
      <c r="C54" s="1"/>
      <c r="D54" s="10">
        <f>D45*G54</f>
        <v>1743.9235307604126</v>
      </c>
      <c r="E54" s="11">
        <f>E45*G54</f>
        <v>1633.0362132212458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97210.84909438288</v>
      </c>
      <c r="C55" s="1"/>
      <c r="D55" s="10">
        <f>D45*G55</f>
        <v>44635.015773786778</v>
      </c>
      <c r="E55" s="11">
        <f>E45*G55</f>
        <v>41796.899835689721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28742.384103935801</v>
      </c>
      <c r="C56" s="1"/>
      <c r="D56" s="10">
        <f>D45*G56</f>
        <v>13197.259151700418</v>
      </c>
      <c r="E56" s="11">
        <f>E45*G56</f>
        <v>12358.111883836453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54">
        <v>160.05000000000001</v>
      </c>
      <c r="C57" s="1"/>
      <c r="D57" s="10"/>
      <c r="E57" s="11">
        <v>-676.37</v>
      </c>
    </row>
    <row r="58" spans="1:8" ht="12" thickBot="1">
      <c r="A58" s="20" t="s">
        <v>21</v>
      </c>
      <c r="B58" s="21" t="s">
        <v>511</v>
      </c>
      <c r="C58" s="1"/>
      <c r="D58" s="21" t="s">
        <v>590</v>
      </c>
      <c r="E58" s="22" t="s">
        <v>591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N61"/>
  <sheetViews>
    <sheetView topLeftCell="A34" workbookViewId="0">
      <selection activeCell="A57" sqref="A57:D61"/>
    </sheetView>
  </sheetViews>
  <sheetFormatPr defaultColWidth="7.5703125" defaultRowHeight="11.25"/>
  <cols>
    <col min="1" max="1" width="75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9.25" customHeight="1">
      <c r="A1" s="85" t="s">
        <v>825</v>
      </c>
      <c r="B1" s="85"/>
      <c r="C1" s="85"/>
    </row>
    <row r="2" spans="1:8" ht="15">
      <c r="A2" s="58"/>
      <c r="B2" s="58"/>
      <c r="C2" s="58"/>
    </row>
    <row r="3" spans="1:8" ht="36.75" customHeight="1">
      <c r="A3" s="86" t="s">
        <v>606</v>
      </c>
      <c r="B3" s="87"/>
      <c r="C3" s="88"/>
    </row>
    <row r="4" spans="1:8">
      <c r="A4" s="59" t="s">
        <v>607</v>
      </c>
      <c r="B4" s="10">
        <v>-9287.73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 s="52" customFormat="1">
      <c r="A7" s="17" t="s">
        <v>4</v>
      </c>
      <c r="B7" s="5">
        <v>282674.53000000003</v>
      </c>
      <c r="D7" s="5">
        <v>143113.07</v>
      </c>
      <c r="E7" s="6">
        <v>130273.73</v>
      </c>
    </row>
    <row r="8" spans="1:8" s="52" customFormat="1">
      <c r="A8" s="18" t="s">
        <v>5</v>
      </c>
      <c r="B8" s="44">
        <v>900</v>
      </c>
      <c r="D8" s="8"/>
      <c r="E8" s="41">
        <v>900</v>
      </c>
    </row>
    <row r="9" spans="1:8" s="52" customFormat="1">
      <c r="A9" s="18" t="s">
        <v>6</v>
      </c>
      <c r="B9" s="10">
        <v>266774.53000000003</v>
      </c>
      <c r="D9" s="10">
        <v>142761.94</v>
      </c>
      <c r="E9" s="11">
        <v>114724.86</v>
      </c>
    </row>
    <row r="10" spans="1:8" s="52" customFormat="1">
      <c r="A10" s="48" t="s">
        <v>7</v>
      </c>
      <c r="B10" s="10"/>
      <c r="D10" s="10"/>
      <c r="E10" s="11"/>
      <c r="G10" s="1">
        <f>G11+G12+G13+G14+G15+G16+G17+G18+G19+G20</f>
        <v>1</v>
      </c>
      <c r="H10" s="1">
        <v>26.17</v>
      </c>
    </row>
    <row r="11" spans="1:8" s="52" customFormat="1">
      <c r="A11" s="13" t="s">
        <v>578</v>
      </c>
      <c r="B11" s="10">
        <f>B9*G11</f>
        <v>42304.711482613682</v>
      </c>
      <c r="D11" s="10">
        <f>D9*G11</f>
        <v>22638.977875429882</v>
      </c>
      <c r="E11" s="11">
        <f>E9*G11</f>
        <v>18192.899082919372</v>
      </c>
      <c r="G11" s="1">
        <f>H11/H10</f>
        <v>0.15857852502865877</v>
      </c>
      <c r="H11" s="1">
        <v>4.1500000000000004</v>
      </c>
    </row>
    <row r="12" spans="1:8" s="52" customFormat="1">
      <c r="A12" s="13" t="s">
        <v>9</v>
      </c>
      <c r="B12" s="10">
        <f>B9*G12</f>
        <v>20897.50808177302</v>
      </c>
      <c r="D12" s="10">
        <f>D9*G12</f>
        <v>11183.109552923192</v>
      </c>
      <c r="E12" s="11">
        <f>E9*G12</f>
        <v>8986.8537638517373</v>
      </c>
      <c r="G12" s="1">
        <f>H12/H10</f>
        <v>7.8333970194879615E-2</v>
      </c>
      <c r="H12" s="1">
        <v>2.0499999999999998</v>
      </c>
    </row>
    <row r="13" spans="1:8" s="52" customFormat="1">
      <c r="A13" s="13" t="s">
        <v>579</v>
      </c>
      <c r="B13" s="10">
        <f>B9*G13</f>
        <v>22936.289358043563</v>
      </c>
      <c r="D13" s="10">
        <f>D9*G13</f>
        <v>12274.144631257164</v>
      </c>
      <c r="E13" s="11">
        <f>E9*G13</f>
        <v>9863.6199847153221</v>
      </c>
      <c r="G13" s="1">
        <f>H13/H10</f>
        <v>8.597630875047764E-2</v>
      </c>
      <c r="H13" s="1">
        <v>2.25</v>
      </c>
    </row>
    <row r="14" spans="1:8" s="52" customFormat="1">
      <c r="A14" s="13" t="s">
        <v>12</v>
      </c>
      <c r="B14" s="10">
        <f>B9*G14</f>
        <v>29868.145697363394</v>
      </c>
      <c r="D14" s="10">
        <f>D9*G14</f>
        <v>15983.663897592663</v>
      </c>
      <c r="E14" s="11">
        <f>E9*G14</f>
        <v>12844.625135651509</v>
      </c>
      <c r="G14" s="1">
        <f>H14/H10</f>
        <v>0.11196025983951088</v>
      </c>
      <c r="H14" s="1">
        <v>2.93</v>
      </c>
    </row>
    <row r="15" spans="1:8" s="52" customFormat="1">
      <c r="A15" s="13" t="s">
        <v>580</v>
      </c>
      <c r="B15" s="10">
        <f>B9*G15</f>
        <v>10295.845445166222</v>
      </c>
      <c r="D15" s="10">
        <f>D9*G15</f>
        <v>5509.7271455865493</v>
      </c>
      <c r="E15" s="11">
        <f>E9*G15</f>
        <v>4427.6694153611006</v>
      </c>
      <c r="G15" s="1">
        <f>H15/H10</f>
        <v>3.8593809705769963E-2</v>
      </c>
      <c r="H15" s="1">
        <v>1.01</v>
      </c>
    </row>
    <row r="16" spans="1:8" s="52" customFormat="1">
      <c r="A16" s="13" t="s">
        <v>581</v>
      </c>
      <c r="B16" s="10">
        <f>B9*G16</f>
        <v>9684.2110622850596</v>
      </c>
      <c r="D16" s="10">
        <f>D9*G16</f>
        <v>5182.4166220863581</v>
      </c>
      <c r="E16" s="11">
        <f>E9*G16</f>
        <v>4164.6395491020248</v>
      </c>
      <c r="G16" s="1">
        <f>H16/H10</f>
        <v>3.6301108139090557E-2</v>
      </c>
      <c r="H16" s="1">
        <v>0.95</v>
      </c>
    </row>
    <row r="17" spans="1:8" s="52" customFormat="1">
      <c r="A17" s="13" t="s">
        <v>14</v>
      </c>
      <c r="B17" s="10">
        <f>B9*G17</f>
        <v>1936.8422124570118</v>
      </c>
      <c r="D17" s="10">
        <f>D9*G17</f>
        <v>1036.4833244172717</v>
      </c>
      <c r="E17" s="11">
        <f>E9*G17</f>
        <v>832.92790982040492</v>
      </c>
      <c r="G17" s="1">
        <f>H17/H10</f>
        <v>7.2602216278181116E-3</v>
      </c>
      <c r="H17" s="1">
        <v>0.19</v>
      </c>
    </row>
    <row r="18" spans="1:8" s="52" customFormat="1">
      <c r="A18" s="13" t="s">
        <v>17</v>
      </c>
      <c r="B18" s="10">
        <f>B9*G18</f>
        <v>3771.7453611004971</v>
      </c>
      <c r="D18" s="10">
        <f>D9*G18</f>
        <v>2018.4148949178448</v>
      </c>
      <c r="E18" s="11">
        <f>E9*G18</f>
        <v>1622.0175085976307</v>
      </c>
      <c r="G18" s="1">
        <f>H18/H10</f>
        <v>1.4138326327856323E-2</v>
      </c>
      <c r="H18" s="1">
        <v>0.37</v>
      </c>
    </row>
    <row r="19" spans="1:8" s="52" customFormat="1" ht="22.5">
      <c r="A19" s="13" t="s">
        <v>582</v>
      </c>
      <c r="B19" s="10">
        <f>B9*G19</f>
        <v>96536.293431410013</v>
      </c>
      <c r="D19" s="10">
        <f>D9*G19</f>
        <v>51660.51095911349</v>
      </c>
      <c r="E19" s="11">
        <f>E9*G19</f>
        <v>41514.880557890712</v>
      </c>
      <c r="G19" s="1">
        <f>H19/H10</f>
        <v>0.36186473060756591</v>
      </c>
      <c r="H19" s="1">
        <v>9.4700000000000006</v>
      </c>
    </row>
    <row r="20" spans="1:8" s="52" customFormat="1">
      <c r="A20" s="13" t="s">
        <v>583</v>
      </c>
      <c r="B20" s="10">
        <f>B9*G20</f>
        <v>28542.937867787539</v>
      </c>
      <c r="D20" s="10">
        <f>D9*G20</f>
        <v>15274.49109667558</v>
      </c>
      <c r="E20" s="11">
        <f>E9*G20</f>
        <v>12274.727092090177</v>
      </c>
      <c r="G20" s="1">
        <f>H20/H10</f>
        <v>0.10699273977837216</v>
      </c>
      <c r="H20" s="16">
        <v>2.8</v>
      </c>
    </row>
    <row r="21" spans="1:8" s="52" customFormat="1" ht="12" thickBot="1">
      <c r="A21" s="20" t="s">
        <v>21</v>
      </c>
      <c r="B21" s="21">
        <v>15000</v>
      </c>
      <c r="D21" s="27">
        <v>351.13</v>
      </c>
      <c r="E21" s="22">
        <v>14648.87</v>
      </c>
    </row>
    <row r="22" spans="1:8" s="69" customFormat="1" ht="15">
      <c r="A22" s="92" t="s">
        <v>611</v>
      </c>
      <c r="B22" s="92"/>
      <c r="C22" s="92"/>
    </row>
    <row r="23" spans="1:8" ht="12" thickBot="1">
      <c r="A23" s="92"/>
      <c r="B23" s="92"/>
      <c r="C23" s="92"/>
    </row>
    <row r="24" spans="1:8" s="52" customFormat="1">
      <c r="A24" s="17" t="s">
        <v>4</v>
      </c>
      <c r="B24" s="5">
        <v>143113.07</v>
      </c>
      <c r="E24" s="6">
        <v>130273.73</v>
      </c>
    </row>
    <row r="25" spans="1:8" s="52" customFormat="1">
      <c r="A25" s="18" t="s">
        <v>5</v>
      </c>
      <c r="B25" s="8"/>
      <c r="E25" s="41">
        <v>900</v>
      </c>
    </row>
    <row r="26" spans="1:8" s="52" customFormat="1">
      <c r="A26" s="18" t="s">
        <v>6</v>
      </c>
      <c r="B26" s="10">
        <v>142761.94</v>
      </c>
      <c r="E26" s="11">
        <v>114724.86</v>
      </c>
    </row>
    <row r="27" spans="1:8" s="52" customFormat="1">
      <c r="A27" s="48" t="s">
        <v>7</v>
      </c>
      <c r="B27" s="10"/>
      <c r="E27" s="11"/>
      <c r="G27" s="1">
        <f>G28+G29+G30+G31+G32+G33+G34+G35+G36+G37</f>
        <v>1</v>
      </c>
      <c r="H27" s="1">
        <v>26.17</v>
      </c>
    </row>
    <row r="28" spans="1:8" s="52" customFormat="1">
      <c r="A28" s="13" t="s">
        <v>578</v>
      </c>
      <c r="B28" s="10">
        <f>B26*G28</f>
        <v>22638.977875429882</v>
      </c>
      <c r="E28" s="11">
        <f>E26*G28</f>
        <v>18192.899082919372</v>
      </c>
      <c r="G28" s="1">
        <f>H28/H27</f>
        <v>0.15857852502865877</v>
      </c>
      <c r="H28" s="1">
        <v>4.1500000000000004</v>
      </c>
    </row>
    <row r="29" spans="1:8" s="52" customFormat="1">
      <c r="A29" s="13" t="s">
        <v>9</v>
      </c>
      <c r="B29" s="10">
        <f>B26*G29</f>
        <v>11183.109552923192</v>
      </c>
      <c r="E29" s="11">
        <f>E26*G29</f>
        <v>8986.8537638517373</v>
      </c>
      <c r="G29" s="1">
        <f>H29/H27</f>
        <v>7.8333970194879615E-2</v>
      </c>
      <c r="H29" s="1">
        <v>2.0499999999999998</v>
      </c>
    </row>
    <row r="30" spans="1:8" s="52" customFormat="1">
      <c r="A30" s="13" t="s">
        <v>579</v>
      </c>
      <c r="B30" s="10">
        <f>B26*G30</f>
        <v>12274.144631257164</v>
      </c>
      <c r="E30" s="11">
        <f>E26*G30</f>
        <v>9863.6199847153221</v>
      </c>
      <c r="G30" s="1">
        <f>H30/H27</f>
        <v>8.597630875047764E-2</v>
      </c>
      <c r="H30" s="1">
        <v>2.25</v>
      </c>
    </row>
    <row r="31" spans="1:8" s="52" customFormat="1">
      <c r="A31" s="13" t="s">
        <v>12</v>
      </c>
      <c r="B31" s="10">
        <f>B26*G31</f>
        <v>15983.663897592663</v>
      </c>
      <c r="E31" s="11">
        <f>E26*G31</f>
        <v>12844.625135651509</v>
      </c>
      <c r="G31" s="1">
        <f>H31/H27</f>
        <v>0.11196025983951088</v>
      </c>
      <c r="H31" s="1">
        <v>2.93</v>
      </c>
    </row>
    <row r="32" spans="1:8" s="52" customFormat="1">
      <c r="A32" s="13" t="s">
        <v>580</v>
      </c>
      <c r="B32" s="10">
        <f>B26*G32</f>
        <v>5509.7271455865493</v>
      </c>
      <c r="E32" s="11">
        <f>E26*G32</f>
        <v>4427.6694153611006</v>
      </c>
      <c r="G32" s="1">
        <f>H32/H27</f>
        <v>3.8593809705769963E-2</v>
      </c>
      <c r="H32" s="1">
        <v>1.01</v>
      </c>
    </row>
    <row r="33" spans="1:8" s="52" customFormat="1">
      <c r="A33" s="13" t="s">
        <v>581</v>
      </c>
      <c r="B33" s="10">
        <f>B26*G33</f>
        <v>5182.4166220863581</v>
      </c>
      <c r="E33" s="11">
        <f>E26*G33</f>
        <v>4164.6395491020248</v>
      </c>
      <c r="G33" s="1">
        <f>H33/H27</f>
        <v>3.6301108139090557E-2</v>
      </c>
      <c r="H33" s="1">
        <v>0.95</v>
      </c>
    </row>
    <row r="34" spans="1:8" s="52" customFormat="1">
      <c r="A34" s="13" t="s">
        <v>14</v>
      </c>
      <c r="B34" s="10">
        <f>B26*G34</f>
        <v>1036.4833244172717</v>
      </c>
      <c r="E34" s="11">
        <f>E26*G34</f>
        <v>832.92790982040492</v>
      </c>
      <c r="G34" s="1">
        <f>H34/H27</f>
        <v>7.2602216278181116E-3</v>
      </c>
      <c r="H34" s="1">
        <v>0.19</v>
      </c>
    </row>
    <row r="35" spans="1:8" s="52" customFormat="1">
      <c r="A35" s="13" t="s">
        <v>17</v>
      </c>
      <c r="B35" s="10">
        <f>B26*G35</f>
        <v>2018.4148949178448</v>
      </c>
      <c r="E35" s="11">
        <f>E26*G35</f>
        <v>1622.0175085976307</v>
      </c>
      <c r="G35" s="1">
        <f>H35/H27</f>
        <v>1.4138326327856323E-2</v>
      </c>
      <c r="H35" s="1">
        <v>0.37</v>
      </c>
    </row>
    <row r="36" spans="1:8" s="52" customFormat="1" ht="22.5">
      <c r="A36" s="13" t="s">
        <v>582</v>
      </c>
      <c r="B36" s="10">
        <f>B26*G36</f>
        <v>51660.51095911349</v>
      </c>
      <c r="E36" s="11">
        <f>E26*G36</f>
        <v>41514.880557890712</v>
      </c>
      <c r="G36" s="1">
        <f>H36/H27</f>
        <v>0.36186473060756591</v>
      </c>
      <c r="H36" s="1">
        <v>9.4700000000000006</v>
      </c>
    </row>
    <row r="37" spans="1:8" s="52" customFormat="1">
      <c r="A37" s="13" t="s">
        <v>583</v>
      </c>
      <c r="B37" s="10">
        <f>B26*G37</f>
        <v>15274.49109667558</v>
      </c>
      <c r="E37" s="11">
        <f>E26*G37</f>
        <v>12274.727092090177</v>
      </c>
      <c r="G37" s="1">
        <f>H37/H27</f>
        <v>0.10699273977837216</v>
      </c>
      <c r="H37" s="16">
        <v>2.8</v>
      </c>
    </row>
    <row r="38" spans="1:8" s="52" customFormat="1" ht="12" thickBot="1">
      <c r="A38" s="20" t="s">
        <v>21</v>
      </c>
      <c r="B38" s="27">
        <v>351.13</v>
      </c>
      <c r="E38" s="22">
        <v>14648.87</v>
      </c>
    </row>
    <row r="39" spans="1:8">
      <c r="A39" s="101" t="s">
        <v>612</v>
      </c>
      <c r="B39" s="102"/>
    </row>
    <row r="40" spans="1:8" ht="12" thickBot="1">
      <c r="A40" s="98"/>
      <c r="B40" s="99"/>
    </row>
    <row r="41" spans="1:8" s="52" customFormat="1">
      <c r="A41" s="17" t="s">
        <v>4</v>
      </c>
      <c r="B41" s="5">
        <v>282674.53000000003</v>
      </c>
      <c r="D41" s="5">
        <v>143113.07</v>
      </c>
      <c r="E41" s="6">
        <v>130273.73</v>
      </c>
    </row>
    <row r="42" spans="1:8" s="52" customFormat="1">
      <c r="A42" s="18" t="s">
        <v>5</v>
      </c>
      <c r="B42" s="44">
        <v>900</v>
      </c>
      <c r="D42" s="8"/>
      <c r="E42" s="41">
        <v>900</v>
      </c>
    </row>
    <row r="43" spans="1:8" s="52" customFormat="1">
      <c r="A43" s="18" t="s">
        <v>6</v>
      </c>
      <c r="B43" s="10">
        <v>266774.53000000003</v>
      </c>
      <c r="D43" s="10">
        <v>142761.94</v>
      </c>
      <c r="E43" s="11">
        <v>114724.86</v>
      </c>
    </row>
    <row r="44" spans="1:8" s="52" customFormat="1">
      <c r="A44" s="48" t="s">
        <v>7</v>
      </c>
      <c r="B44" s="10"/>
      <c r="D44" s="10"/>
      <c r="E44" s="11"/>
      <c r="G44" s="1">
        <f>G45+G46+G47+G48+G49+G50+G51+G52+G53+G54</f>
        <v>1</v>
      </c>
      <c r="H44" s="1">
        <v>26.17</v>
      </c>
    </row>
    <row r="45" spans="1:8" s="52" customFormat="1">
      <c r="A45" s="13" t="s">
        <v>578</v>
      </c>
      <c r="B45" s="10">
        <f>B43*G45</f>
        <v>42304.711482613682</v>
      </c>
      <c r="D45" s="10">
        <f>D43*G45</f>
        <v>22638.977875429882</v>
      </c>
      <c r="E45" s="11">
        <f>E43*G45</f>
        <v>18192.899082919372</v>
      </c>
      <c r="G45" s="1">
        <f>H45/H44</f>
        <v>0.15857852502865877</v>
      </c>
      <c r="H45" s="1">
        <v>4.1500000000000004</v>
      </c>
    </row>
    <row r="46" spans="1:8" s="52" customFormat="1">
      <c r="A46" s="13" t="s">
        <v>9</v>
      </c>
      <c r="B46" s="10">
        <f>B43*G46</f>
        <v>20897.50808177302</v>
      </c>
      <c r="D46" s="10">
        <f>D43*G46</f>
        <v>11183.109552923192</v>
      </c>
      <c r="E46" s="11">
        <f>E43*G46</f>
        <v>8986.8537638517373</v>
      </c>
      <c r="G46" s="1">
        <f>H46/H44</f>
        <v>7.8333970194879615E-2</v>
      </c>
      <c r="H46" s="1">
        <v>2.0499999999999998</v>
      </c>
    </row>
    <row r="47" spans="1:8" s="52" customFormat="1">
      <c r="A47" s="13" t="s">
        <v>579</v>
      </c>
      <c r="B47" s="10">
        <f>B43*G47</f>
        <v>22936.289358043563</v>
      </c>
      <c r="D47" s="10">
        <f>D43*G47</f>
        <v>12274.144631257164</v>
      </c>
      <c r="E47" s="11">
        <f>E43*G47</f>
        <v>9863.6199847153221</v>
      </c>
      <c r="G47" s="1">
        <f>H47/H44</f>
        <v>8.597630875047764E-2</v>
      </c>
      <c r="H47" s="1">
        <v>2.25</v>
      </c>
    </row>
    <row r="48" spans="1:8" s="52" customFormat="1">
      <c r="A48" s="13" t="s">
        <v>12</v>
      </c>
      <c r="B48" s="10">
        <f>B43*G48</f>
        <v>29868.145697363394</v>
      </c>
      <c r="D48" s="10">
        <f>D43*G48</f>
        <v>15983.663897592663</v>
      </c>
      <c r="E48" s="11">
        <f>E43*G48</f>
        <v>12844.625135651509</v>
      </c>
      <c r="G48" s="1">
        <f>H48/H44</f>
        <v>0.11196025983951088</v>
      </c>
      <c r="H48" s="1">
        <v>2.93</v>
      </c>
    </row>
    <row r="49" spans="1:8" s="52" customFormat="1">
      <c r="A49" s="13" t="s">
        <v>580</v>
      </c>
      <c r="B49" s="10">
        <f>B43*G49</f>
        <v>10295.845445166222</v>
      </c>
      <c r="D49" s="10">
        <f>D43*G49</f>
        <v>5509.7271455865493</v>
      </c>
      <c r="E49" s="11">
        <f>E43*G49</f>
        <v>4427.6694153611006</v>
      </c>
      <c r="G49" s="1">
        <f>H49/H44</f>
        <v>3.8593809705769963E-2</v>
      </c>
      <c r="H49" s="1">
        <v>1.01</v>
      </c>
    </row>
    <row r="50" spans="1:8" s="52" customFormat="1">
      <c r="A50" s="13" t="s">
        <v>581</v>
      </c>
      <c r="B50" s="10">
        <f>B43*G50</f>
        <v>9684.2110622850596</v>
      </c>
      <c r="D50" s="10">
        <f>D43*G50</f>
        <v>5182.4166220863581</v>
      </c>
      <c r="E50" s="11">
        <f>E43*G50</f>
        <v>4164.6395491020248</v>
      </c>
      <c r="G50" s="1">
        <f>H50/H44</f>
        <v>3.6301108139090557E-2</v>
      </c>
      <c r="H50" s="1">
        <v>0.95</v>
      </c>
    </row>
    <row r="51" spans="1:8" s="52" customFormat="1">
      <c r="A51" s="13" t="s">
        <v>14</v>
      </c>
      <c r="B51" s="10">
        <f>B43*G51</f>
        <v>1936.8422124570118</v>
      </c>
      <c r="D51" s="10">
        <f>D43*G51</f>
        <v>1036.4833244172717</v>
      </c>
      <c r="E51" s="11">
        <f>E43*G51</f>
        <v>832.92790982040492</v>
      </c>
      <c r="G51" s="1">
        <f>H51/H44</f>
        <v>7.2602216278181116E-3</v>
      </c>
      <c r="H51" s="1">
        <v>0.19</v>
      </c>
    </row>
    <row r="52" spans="1:8" s="52" customFormat="1">
      <c r="A52" s="13" t="s">
        <v>17</v>
      </c>
      <c r="B52" s="10">
        <f>B43*G52</f>
        <v>3771.7453611004971</v>
      </c>
      <c r="D52" s="10">
        <f>D43*G52</f>
        <v>2018.4148949178448</v>
      </c>
      <c r="E52" s="11">
        <f>E43*G52</f>
        <v>1622.0175085976307</v>
      </c>
      <c r="G52" s="1">
        <f>H52/H44</f>
        <v>1.4138326327856323E-2</v>
      </c>
      <c r="H52" s="1">
        <v>0.37</v>
      </c>
    </row>
    <row r="53" spans="1:8" s="52" customFormat="1" ht="22.5">
      <c r="A53" s="13" t="s">
        <v>582</v>
      </c>
      <c r="B53" s="10">
        <f>B43*G53</f>
        <v>96536.293431410013</v>
      </c>
      <c r="D53" s="10">
        <f>D43*G53</f>
        <v>51660.51095911349</v>
      </c>
      <c r="E53" s="11">
        <f>E43*G53</f>
        <v>41514.880557890712</v>
      </c>
      <c r="G53" s="1">
        <f>H53/H44</f>
        <v>0.36186473060756591</v>
      </c>
      <c r="H53" s="1">
        <v>9.4700000000000006</v>
      </c>
    </row>
    <row r="54" spans="1:8" s="52" customFormat="1">
      <c r="A54" s="13" t="s">
        <v>583</v>
      </c>
      <c r="B54" s="10">
        <f>B43*G54</f>
        <v>28542.937867787539</v>
      </c>
      <c r="D54" s="10">
        <f>D43*G54</f>
        <v>15274.49109667558</v>
      </c>
      <c r="E54" s="11">
        <f>E43*G54</f>
        <v>12274.727092090177</v>
      </c>
      <c r="G54" s="1">
        <f>H54/H44</f>
        <v>0.10699273977837216</v>
      </c>
      <c r="H54" s="16">
        <v>2.8</v>
      </c>
    </row>
    <row r="55" spans="1:8" s="52" customFormat="1" ht="12" thickBot="1">
      <c r="A55" s="20" t="s">
        <v>21</v>
      </c>
      <c r="B55" s="21">
        <v>15000</v>
      </c>
      <c r="D55" s="27">
        <v>351.13</v>
      </c>
      <c r="E55" s="22">
        <v>14648.87</v>
      </c>
    </row>
    <row r="57" spans="1:8" ht="12.75">
      <c r="A57" s="93" t="s">
        <v>832</v>
      </c>
      <c r="B57" s="93"/>
      <c r="C57" s="93"/>
      <c r="D57" s="93"/>
    </row>
    <row r="58" spans="1:8" ht="12">
      <c r="A58" s="82" t="s">
        <v>0</v>
      </c>
      <c r="B58" s="82"/>
      <c r="C58" s="77">
        <f>C21-C40</f>
        <v>0</v>
      </c>
      <c r="D58" s="78">
        <f>D31-D39</f>
        <v>0</v>
      </c>
    </row>
    <row r="59" spans="1:8" ht="12">
      <c r="A59" s="82" t="s">
        <v>1</v>
      </c>
      <c r="B59" s="82"/>
      <c r="C59" s="77">
        <f>C32-C51</f>
        <v>0</v>
      </c>
      <c r="D59" s="79">
        <f>D32-D54</f>
        <v>-15274.49109667558</v>
      </c>
    </row>
    <row r="60" spans="1:8" ht="12">
      <c r="A60" s="83" t="s">
        <v>2</v>
      </c>
      <c r="B60" s="83"/>
      <c r="C60" s="80">
        <f>C20-C39</f>
        <v>0</v>
      </c>
      <c r="D60" s="79">
        <f>D33-D55</f>
        <v>-351.13</v>
      </c>
    </row>
    <row r="61" spans="1:8" ht="24">
      <c r="A61" s="82" t="s">
        <v>3</v>
      </c>
      <c r="B61" s="82"/>
      <c r="C61" s="81">
        <f>[1]ерши!$H$317</f>
        <v>174673.59999999998</v>
      </c>
      <c r="D61" s="78">
        <v>565689.03</v>
      </c>
    </row>
  </sheetData>
  <mergeCells count="6">
    <mergeCell ref="A57:D57"/>
    <mergeCell ref="A39:B4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8"/>
  <sheetViews>
    <sheetView topLeftCell="A40" workbookViewId="0">
      <selection activeCell="A64" sqref="A64:D68"/>
    </sheetView>
  </sheetViews>
  <sheetFormatPr defaultColWidth="7.5703125" defaultRowHeight="11.25"/>
  <cols>
    <col min="1" max="1" width="57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8.5" customHeight="1">
      <c r="A1" s="85" t="s">
        <v>728</v>
      </c>
      <c r="B1" s="85"/>
      <c r="C1" s="85"/>
    </row>
    <row r="2" spans="1:7" ht="15">
      <c r="A2" s="58"/>
      <c r="B2" s="58"/>
      <c r="C2" s="58"/>
    </row>
    <row r="3" spans="1:7" ht="35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635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207472.17</v>
      </c>
      <c r="C7" s="1"/>
      <c r="D7" s="5">
        <v>188041.04</v>
      </c>
      <c r="E7" s="6">
        <v>54558.559999999998</v>
      </c>
    </row>
    <row r="8" spans="1:7" ht="12.75" customHeight="1">
      <c r="A8" s="18" t="s">
        <v>5</v>
      </c>
      <c r="B8" s="8" t="s">
        <v>48</v>
      </c>
      <c r="C8" s="1"/>
      <c r="D8" s="8" t="s">
        <v>49</v>
      </c>
      <c r="E8" s="9" t="s">
        <v>50</v>
      </c>
    </row>
    <row r="9" spans="1:7" ht="12.75" customHeight="1">
      <c r="A9" s="18" t="s">
        <v>6</v>
      </c>
      <c r="B9" s="10">
        <v>154630.07999999999</v>
      </c>
      <c r="C9" s="1"/>
      <c r="D9" s="10">
        <v>140718.88</v>
      </c>
      <c r="E9" s="11">
        <v>39743.42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28.297304639999997</v>
      </c>
      <c r="C11" s="1"/>
      <c r="D11" s="10">
        <f>D9*G11</f>
        <v>25.75155504</v>
      </c>
      <c r="E11" s="11">
        <f>E9*G11</f>
        <v>7.2730458599999999</v>
      </c>
      <c r="G11" s="1">
        <v>1.83E-4</v>
      </c>
    </row>
    <row r="12" spans="1:7" ht="12.75" customHeight="1">
      <c r="A12" s="13" t="s">
        <v>9</v>
      </c>
      <c r="B12" s="10">
        <f>B9*G12</f>
        <v>19902.901487039999</v>
      </c>
      <c r="C12" s="1"/>
      <c r="D12" s="10">
        <f>D9*G12</f>
        <v>18112.34920144</v>
      </c>
      <c r="E12" s="11">
        <f>E9*G12</f>
        <v>5115.4948184599998</v>
      </c>
      <c r="G12" s="1">
        <v>0.12871299999999999</v>
      </c>
    </row>
    <row r="13" spans="1:7" ht="12.75" customHeight="1">
      <c r="A13" s="13" t="s">
        <v>10</v>
      </c>
      <c r="B13" s="10">
        <f>B9*G13</f>
        <v>24524.949208319998</v>
      </c>
      <c r="C13" s="1"/>
      <c r="D13" s="10">
        <f>D9*G13</f>
        <v>22318.577243520002</v>
      </c>
      <c r="E13" s="11">
        <f>E9*G13</f>
        <v>6303.4653856799996</v>
      </c>
      <c r="G13" s="1">
        <v>0.15860399999999999</v>
      </c>
    </row>
    <row r="14" spans="1:7" ht="12.75" customHeight="1">
      <c r="A14" s="13" t="s">
        <v>11</v>
      </c>
      <c r="B14" s="10">
        <f>B9*G14</f>
        <v>12828.420696959998</v>
      </c>
      <c r="C14" s="1"/>
      <c r="D14" s="10">
        <f>D9*G14</f>
        <v>11674.31972256</v>
      </c>
      <c r="E14" s="11">
        <f>E9*G14</f>
        <v>3297.1936100399998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22072.516139520001</v>
      </c>
      <c r="C15" s="1"/>
      <c r="D15" s="10">
        <f>D9*G15</f>
        <v>20086.775806720001</v>
      </c>
      <c r="E15" s="11">
        <f>G15*E9</f>
        <v>5673.1347444800003</v>
      </c>
      <c r="G15" s="1">
        <v>0.14274400000000001</v>
      </c>
    </row>
    <row r="16" spans="1:7">
      <c r="A16" s="13" t="s">
        <v>13</v>
      </c>
      <c r="B16" s="10">
        <f>B9*G16</f>
        <v>18110.738859839999</v>
      </c>
      <c r="C16" s="1"/>
      <c r="D16" s="10">
        <f>D9*G16</f>
        <v>16481.417382240001</v>
      </c>
      <c r="E16" s="11">
        <f>E9*G16</f>
        <v>4654.8685806599997</v>
      </c>
      <c r="G16" s="1">
        <v>0.117123</v>
      </c>
    </row>
    <row r="17" spans="1:7" ht="12.75" customHeight="1">
      <c r="A17" s="13" t="s">
        <v>14</v>
      </c>
      <c r="B17" s="10">
        <f>B9*G17</f>
        <v>660.27044160000003</v>
      </c>
      <c r="C17" s="1"/>
      <c r="D17" s="10">
        <f>D9*G17</f>
        <v>600.86961760000008</v>
      </c>
      <c r="E17" s="11">
        <f>E9*G17</f>
        <v>169.70440340000002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23959.003115519998</v>
      </c>
      <c r="C18" s="1"/>
      <c r="D18" s="10">
        <f>D9*G18</f>
        <v>21803.546142719999</v>
      </c>
      <c r="E18" s="11">
        <f>E9*G18</f>
        <v>6158.0044684799996</v>
      </c>
      <c r="G18" s="1">
        <v>0.154944</v>
      </c>
    </row>
    <row r="19" spans="1:7" ht="22.5">
      <c r="A19" s="13" t="s">
        <v>16</v>
      </c>
      <c r="B19" s="10">
        <f>B9*G19</f>
        <v>28581.050836799997</v>
      </c>
      <c r="C19" s="1"/>
      <c r="D19" s="10">
        <f>D9*G19</f>
        <v>26009.774184800001</v>
      </c>
      <c r="E19" s="11">
        <f>E9*G19</f>
        <v>7345.9750356999994</v>
      </c>
      <c r="G19" s="1">
        <v>0.184835</v>
      </c>
    </row>
    <row r="20" spans="1:7" ht="12.75" customHeight="1">
      <c r="A20" s="13" t="s">
        <v>17</v>
      </c>
      <c r="B20" s="10">
        <f>B9*G20</f>
        <v>3961.77727968</v>
      </c>
      <c r="C20" s="1"/>
      <c r="D20" s="10">
        <f>D9*G20</f>
        <v>3605.3584244800004</v>
      </c>
      <c r="E20" s="11">
        <f>E9*G20</f>
        <v>1018.26616382</v>
      </c>
      <c r="G20" s="1">
        <v>2.5621000000000001E-2</v>
      </c>
    </row>
    <row r="21" spans="1:7" ht="12.75" customHeight="1">
      <c r="A21" s="18" t="s">
        <v>18</v>
      </c>
      <c r="B21" s="10" t="s">
        <v>51</v>
      </c>
      <c r="C21" s="1"/>
      <c r="D21" s="10" t="s">
        <v>52</v>
      </c>
      <c r="E21" s="11" t="s">
        <v>53</v>
      </c>
    </row>
    <row r="22" spans="1:7" ht="13.5" customHeight="1" thickBot="1">
      <c r="A22" s="20" t="s">
        <v>21</v>
      </c>
      <c r="B22" s="21"/>
      <c r="C22" s="1"/>
      <c r="D22" s="27">
        <v>95.6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188041.04</v>
      </c>
      <c r="C25" s="5"/>
      <c r="D25" s="1"/>
      <c r="E25" s="6">
        <v>54558.559999999998</v>
      </c>
    </row>
    <row r="26" spans="1:7" ht="12.75" customHeight="1">
      <c r="A26" s="18" t="s">
        <v>5</v>
      </c>
      <c r="B26" s="8" t="s">
        <v>49</v>
      </c>
      <c r="C26" s="8"/>
      <c r="D26" s="1"/>
      <c r="E26" s="9" t="s">
        <v>50</v>
      </c>
    </row>
    <row r="27" spans="1:7" ht="12.75" customHeight="1">
      <c r="A27" s="18" t="s">
        <v>6</v>
      </c>
      <c r="B27" s="10">
        <v>140718.88</v>
      </c>
      <c r="C27" s="10"/>
      <c r="D27" s="1"/>
      <c r="E27" s="11">
        <v>39743.42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25.75155504</v>
      </c>
      <c r="C29" s="10"/>
      <c r="D29" s="1"/>
      <c r="E29" s="11">
        <f>E27*G29</f>
        <v>7.2730458599999999</v>
      </c>
      <c r="G29" s="1">
        <v>1.83E-4</v>
      </c>
    </row>
    <row r="30" spans="1:7" ht="12.75" customHeight="1">
      <c r="A30" s="13" t="s">
        <v>9</v>
      </c>
      <c r="B30" s="10">
        <f>B27*G30</f>
        <v>18112.34920144</v>
      </c>
      <c r="C30" s="10"/>
      <c r="D30" s="1"/>
      <c r="E30" s="11">
        <f>E27*G30</f>
        <v>5115.4948184599998</v>
      </c>
      <c r="G30" s="1">
        <v>0.12871299999999999</v>
      </c>
    </row>
    <row r="31" spans="1:7" ht="12.75" customHeight="1">
      <c r="A31" s="13" t="s">
        <v>10</v>
      </c>
      <c r="B31" s="10">
        <f>B27*G31</f>
        <v>22318.577243520002</v>
      </c>
      <c r="C31" s="10"/>
      <c r="D31" s="1"/>
      <c r="E31" s="11">
        <f>E27*G31</f>
        <v>6303.4653856799996</v>
      </c>
      <c r="G31" s="1">
        <v>0.15860399999999999</v>
      </c>
    </row>
    <row r="32" spans="1:7" ht="12.75" customHeight="1">
      <c r="A32" s="13" t="s">
        <v>11</v>
      </c>
      <c r="B32" s="10">
        <f>B27*G32</f>
        <v>11674.31972256</v>
      </c>
      <c r="C32" s="10"/>
      <c r="D32" s="1"/>
      <c r="E32" s="11">
        <f>E27*G32</f>
        <v>3297.1936100399998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20086.775806720001</v>
      </c>
      <c r="C33" s="10"/>
      <c r="D33" s="1"/>
      <c r="E33" s="11">
        <f>G33*E27</f>
        <v>5673.1347444800003</v>
      </c>
      <c r="G33" s="1">
        <v>0.14274400000000001</v>
      </c>
    </row>
    <row r="34" spans="1:7">
      <c r="A34" s="13" t="s">
        <v>13</v>
      </c>
      <c r="B34" s="10">
        <f>B27*G34</f>
        <v>16481.417382240001</v>
      </c>
      <c r="C34" s="10"/>
      <c r="D34" s="1"/>
      <c r="E34" s="11">
        <f>E27*G34</f>
        <v>4654.8685806599997</v>
      </c>
      <c r="G34" s="1">
        <v>0.117123</v>
      </c>
    </row>
    <row r="35" spans="1:7" ht="12.75" customHeight="1">
      <c r="A35" s="13" t="s">
        <v>14</v>
      </c>
      <c r="B35" s="10">
        <f>B27*G35</f>
        <v>600.86961760000008</v>
      </c>
      <c r="C35" s="10"/>
      <c r="D35" s="1"/>
      <c r="E35" s="11">
        <f>E27*G35</f>
        <v>169.70440340000002</v>
      </c>
      <c r="G35" s="1">
        <v>4.2700000000000004E-3</v>
      </c>
    </row>
    <row r="36" spans="1:7" ht="12.75" customHeight="1">
      <c r="A36" s="13" t="s">
        <v>15</v>
      </c>
      <c r="B36" s="10">
        <f>B27*G36</f>
        <v>21803.546142719999</v>
      </c>
      <c r="C36" s="10"/>
      <c r="D36" s="1"/>
      <c r="E36" s="11">
        <f>E27*G36</f>
        <v>6158.0044684799996</v>
      </c>
      <c r="G36" s="1">
        <v>0.154944</v>
      </c>
    </row>
    <row r="37" spans="1:7" ht="22.5">
      <c r="A37" s="13" t="s">
        <v>16</v>
      </c>
      <c r="B37" s="10">
        <f>B27*G37</f>
        <v>26009.774184800001</v>
      </c>
      <c r="C37" s="10"/>
      <c r="D37" s="1"/>
      <c r="E37" s="11">
        <f>E27*G37</f>
        <v>7345.9750356999994</v>
      </c>
      <c r="G37" s="1">
        <v>0.184835</v>
      </c>
    </row>
    <row r="38" spans="1:7" ht="12.75" customHeight="1">
      <c r="A38" s="13" t="s">
        <v>17</v>
      </c>
      <c r="B38" s="10">
        <f>B27*G38</f>
        <v>3605.3584244800004</v>
      </c>
      <c r="C38" s="10"/>
      <c r="D38" s="1"/>
      <c r="E38" s="11">
        <f>E27*G38</f>
        <v>1018.26616382</v>
      </c>
      <c r="G38" s="1">
        <v>2.5621000000000001E-2</v>
      </c>
    </row>
    <row r="39" spans="1:7" ht="12.75" customHeight="1">
      <c r="A39" s="18" t="s">
        <v>18</v>
      </c>
      <c r="B39" s="10" t="s">
        <v>52</v>
      </c>
      <c r="C39" s="10"/>
      <c r="D39" s="1"/>
      <c r="E39" s="11" t="s">
        <v>53</v>
      </c>
    </row>
    <row r="40" spans="1:7" ht="13.5" customHeight="1" thickBot="1">
      <c r="A40" s="20" t="s">
        <v>21</v>
      </c>
      <c r="B40" s="27">
        <v>95.6</v>
      </c>
      <c r="C40" s="21"/>
      <c r="D40" s="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207472.17</v>
      </c>
      <c r="C43" s="1"/>
      <c r="D43" s="5">
        <v>188041.04</v>
      </c>
      <c r="E43" s="6">
        <v>54558.559999999998</v>
      </c>
    </row>
    <row r="44" spans="1:7" ht="12.75" customHeight="1">
      <c r="A44" s="18" t="s">
        <v>5</v>
      </c>
      <c r="B44" s="8" t="s">
        <v>48</v>
      </c>
      <c r="C44" s="1"/>
      <c r="D44" s="8" t="s">
        <v>49</v>
      </c>
      <c r="E44" s="9" t="s">
        <v>50</v>
      </c>
    </row>
    <row r="45" spans="1:7" ht="12.75" customHeight="1">
      <c r="A45" s="18" t="s">
        <v>6</v>
      </c>
      <c r="B45" s="10">
        <v>154630.07999999999</v>
      </c>
      <c r="C45" s="1"/>
      <c r="D45" s="10">
        <v>140718.88</v>
      </c>
      <c r="E45" s="11">
        <v>39743.42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28.297304639999997</v>
      </c>
      <c r="C47" s="1"/>
      <c r="D47" s="10">
        <f>D45*G47</f>
        <v>25.75155504</v>
      </c>
      <c r="E47" s="11">
        <f>E45*G47</f>
        <v>7.2730458599999999</v>
      </c>
      <c r="G47" s="1">
        <v>1.83E-4</v>
      </c>
    </row>
    <row r="48" spans="1:7" ht="12.75" customHeight="1">
      <c r="A48" s="13" t="s">
        <v>9</v>
      </c>
      <c r="B48" s="10">
        <f>B45*G48</f>
        <v>19902.901487039999</v>
      </c>
      <c r="C48" s="1"/>
      <c r="D48" s="10">
        <f>D45*G48</f>
        <v>18112.34920144</v>
      </c>
      <c r="E48" s="11">
        <f>E45*G48</f>
        <v>5115.4948184599998</v>
      </c>
      <c r="G48" s="1">
        <v>0.12871299999999999</v>
      </c>
    </row>
    <row r="49" spans="1:7" ht="12.75" customHeight="1">
      <c r="A49" s="13" t="s">
        <v>10</v>
      </c>
      <c r="B49" s="10">
        <f>B45*G49</f>
        <v>24524.949208319998</v>
      </c>
      <c r="C49" s="1"/>
      <c r="D49" s="10">
        <f>D45*G49</f>
        <v>22318.577243520002</v>
      </c>
      <c r="E49" s="11">
        <f>E45*G49</f>
        <v>6303.4653856799996</v>
      </c>
      <c r="G49" s="1">
        <v>0.15860399999999999</v>
      </c>
    </row>
    <row r="50" spans="1:7" ht="12.75" customHeight="1">
      <c r="A50" s="13" t="s">
        <v>11</v>
      </c>
      <c r="B50" s="10">
        <f>B45*G50</f>
        <v>12828.420696959998</v>
      </c>
      <c r="C50" s="1"/>
      <c r="D50" s="10">
        <f>D45*G50</f>
        <v>11674.31972256</v>
      </c>
      <c r="E50" s="11">
        <f>E45*G50</f>
        <v>3297.1936100399998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22072.516139520001</v>
      </c>
      <c r="C51" s="1"/>
      <c r="D51" s="10">
        <f>D45*G51</f>
        <v>20086.775806720001</v>
      </c>
      <c r="E51" s="11">
        <f>G51*E45</f>
        <v>5673.1347444800003</v>
      </c>
      <c r="G51" s="1">
        <v>0.14274400000000001</v>
      </c>
    </row>
    <row r="52" spans="1:7">
      <c r="A52" s="13" t="s">
        <v>13</v>
      </c>
      <c r="B52" s="10">
        <f>B45*G52</f>
        <v>18110.738859839999</v>
      </c>
      <c r="C52" s="1"/>
      <c r="D52" s="10">
        <f>D45*G52</f>
        <v>16481.417382240001</v>
      </c>
      <c r="E52" s="11">
        <f>E45*G52</f>
        <v>4654.8685806599997</v>
      </c>
      <c r="G52" s="1">
        <v>0.117123</v>
      </c>
    </row>
    <row r="53" spans="1:7" ht="12.75" customHeight="1">
      <c r="A53" s="13" t="s">
        <v>14</v>
      </c>
      <c r="B53" s="10">
        <f>B45*G53</f>
        <v>660.27044160000003</v>
      </c>
      <c r="C53" s="1"/>
      <c r="D53" s="10">
        <f>D45*G53</f>
        <v>600.86961760000008</v>
      </c>
      <c r="E53" s="11">
        <f>E45*G53</f>
        <v>169.70440340000002</v>
      </c>
      <c r="G53" s="1">
        <v>4.2700000000000004E-3</v>
      </c>
    </row>
    <row r="54" spans="1:7" ht="12.75" customHeight="1">
      <c r="A54" s="13" t="s">
        <v>15</v>
      </c>
      <c r="B54" s="10">
        <f>B45*G54</f>
        <v>23959.003115519998</v>
      </c>
      <c r="C54" s="1"/>
      <c r="D54" s="10">
        <f>D45*G54</f>
        <v>21803.546142719999</v>
      </c>
      <c r="E54" s="11">
        <f>E45*G54</f>
        <v>6158.0044684799996</v>
      </c>
      <c r="G54" s="1">
        <v>0.154944</v>
      </c>
    </row>
    <row r="55" spans="1:7" ht="22.5">
      <c r="A55" s="13" t="s">
        <v>16</v>
      </c>
      <c r="B55" s="10">
        <f>B45*G55</f>
        <v>28581.050836799997</v>
      </c>
      <c r="C55" s="1"/>
      <c r="D55" s="10">
        <f>D45*G55</f>
        <v>26009.774184800001</v>
      </c>
      <c r="E55" s="11">
        <f>E45*G55</f>
        <v>7345.9750356999994</v>
      </c>
      <c r="G55" s="1">
        <v>0.184835</v>
      </c>
    </row>
    <row r="56" spans="1:7" ht="12.75" customHeight="1">
      <c r="A56" s="13" t="s">
        <v>17</v>
      </c>
      <c r="B56" s="10">
        <f>B45*G56</f>
        <v>3961.77727968</v>
      </c>
      <c r="C56" s="1"/>
      <c r="D56" s="10">
        <f>D45*G56</f>
        <v>3605.3584244800004</v>
      </c>
      <c r="E56" s="11">
        <f>E45*G56</f>
        <v>1018.26616382</v>
      </c>
      <c r="G56" s="1">
        <v>2.5621000000000001E-2</v>
      </c>
    </row>
    <row r="57" spans="1:7" ht="12.75" customHeight="1">
      <c r="A57" s="18" t="s">
        <v>18</v>
      </c>
      <c r="B57" s="10" t="s">
        <v>51</v>
      </c>
      <c r="C57" s="1"/>
      <c r="D57" s="10" t="s">
        <v>52</v>
      </c>
      <c r="E57" s="11" t="s">
        <v>53</v>
      </c>
    </row>
    <row r="58" spans="1:7" ht="13.5" customHeight="1" thickBot="1">
      <c r="A58" s="20" t="s">
        <v>21</v>
      </c>
      <c r="B58" s="21"/>
      <c r="C58" s="1"/>
      <c r="D58" s="27">
        <v>95.6</v>
      </c>
      <c r="E58" s="22"/>
    </row>
    <row r="60" spans="1:7" ht="12.75">
      <c r="A60" s="71" t="s">
        <v>827</v>
      </c>
      <c r="B60" s="72">
        <v>23</v>
      </c>
      <c r="C60" s="72">
        <v>23</v>
      </c>
    </row>
    <row r="61" spans="1:7" ht="12.75">
      <c r="A61" s="71" t="s">
        <v>828</v>
      </c>
      <c r="B61" s="72">
        <v>4</v>
      </c>
      <c r="C61" s="72">
        <v>4</v>
      </c>
    </row>
    <row r="62" spans="1:7" ht="12.75">
      <c r="A62" s="73" t="s">
        <v>829</v>
      </c>
      <c r="B62" s="72">
        <v>14</v>
      </c>
      <c r="C62" s="72">
        <v>14</v>
      </c>
    </row>
    <row r="64" spans="1:7" ht="12.75">
      <c r="A64" s="93" t="s">
        <v>832</v>
      </c>
      <c r="B64" s="93"/>
      <c r="C64" s="93"/>
      <c r="D64" s="93"/>
    </row>
    <row r="65" spans="1:4" ht="12">
      <c r="A65" s="82" t="s">
        <v>0</v>
      </c>
      <c r="B65" s="82"/>
      <c r="C65" s="77">
        <f>C28-C47</f>
        <v>0</v>
      </c>
      <c r="D65" s="78">
        <f>D38-D46</f>
        <v>0</v>
      </c>
    </row>
    <row r="66" spans="1:4" ht="12">
      <c r="A66" s="82" t="s">
        <v>1</v>
      </c>
      <c r="B66" s="82"/>
      <c r="C66" s="77">
        <f>C39-C58</f>
        <v>0</v>
      </c>
      <c r="D66" s="79">
        <f>D39-D61</f>
        <v>0</v>
      </c>
    </row>
    <row r="67" spans="1:4" ht="12">
      <c r="A67" s="83" t="s">
        <v>2</v>
      </c>
      <c r="B67" s="83"/>
      <c r="C67" s="80">
        <f>C27-C46</f>
        <v>0</v>
      </c>
      <c r="D67" s="79">
        <f>D40-D62</f>
        <v>0</v>
      </c>
    </row>
    <row r="68" spans="1:4" ht="24">
      <c r="A68" s="82" t="s">
        <v>3</v>
      </c>
      <c r="B68" s="82"/>
      <c r="C68" s="81">
        <f>[1]ерши!$H$317</f>
        <v>174673.59999999998</v>
      </c>
      <c r="D68" s="78">
        <v>565689.03</v>
      </c>
    </row>
  </sheetData>
  <mergeCells count="6">
    <mergeCell ref="A41:C42"/>
    <mergeCell ref="A64:D64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N64"/>
  <sheetViews>
    <sheetView topLeftCell="A37" workbookViewId="0">
      <selection activeCell="A60" sqref="A60:D64"/>
    </sheetView>
  </sheetViews>
  <sheetFormatPr defaultColWidth="7.5703125" defaultRowHeight="11.25"/>
  <cols>
    <col min="1" max="1" width="68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70.5" customHeight="1">
      <c r="A1" s="85" t="s">
        <v>826</v>
      </c>
      <c r="B1" s="85"/>
      <c r="C1" s="85"/>
    </row>
    <row r="2" spans="1:8" ht="15">
      <c r="A2" s="58"/>
      <c r="B2" s="58"/>
      <c r="C2" s="58"/>
    </row>
    <row r="3" spans="1:8" ht="32.25" customHeight="1" thickBot="1">
      <c r="A3" s="86" t="s">
        <v>606</v>
      </c>
      <c r="B3" s="87"/>
      <c r="C3" s="88"/>
    </row>
    <row r="4" spans="1:8">
      <c r="A4" s="59" t="s">
        <v>607</v>
      </c>
      <c r="B4" s="47">
        <v>-71506.34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272908.67</v>
      </c>
      <c r="C7" s="1"/>
      <c r="D7" s="5">
        <v>122062.08</v>
      </c>
      <c r="E7" s="6">
        <v>79340.25</v>
      </c>
    </row>
    <row r="8" spans="1:8">
      <c r="A8" s="18" t="s">
        <v>5</v>
      </c>
      <c r="B8" s="8" t="s">
        <v>592</v>
      </c>
      <c r="C8" s="1"/>
      <c r="D8" s="8"/>
      <c r="E8" s="9" t="s">
        <v>592</v>
      </c>
    </row>
    <row r="9" spans="1:8">
      <c r="A9" s="18" t="s">
        <v>6</v>
      </c>
      <c r="B9" s="8">
        <v>254888.67</v>
      </c>
      <c r="C9" s="1"/>
      <c r="D9" s="8">
        <v>119940.65</v>
      </c>
      <c r="E9" s="9">
        <v>64956.32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40419.869335116549</v>
      </c>
      <c r="C11" s="1"/>
      <c r="D11" s="10">
        <f>D9*G11</f>
        <v>19020.011367978601</v>
      </c>
      <c r="E11" s="11">
        <f>E9*G11</f>
        <v>10300.677416889568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19966.441478792505</v>
      </c>
      <c r="C12" s="1"/>
      <c r="D12" s="10">
        <f>D9*G12</f>
        <v>9395.4273022544876</v>
      </c>
      <c r="E12" s="11">
        <f>E9*G12</f>
        <v>5088.286434849063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21914.38698891861</v>
      </c>
      <c r="C13" s="1"/>
      <c r="D13" s="10">
        <f>D9*G13</f>
        <v>10312.054356132976</v>
      </c>
      <c r="E13" s="11">
        <f>E9*G13</f>
        <v>5584.7046236148253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28537.401723347342</v>
      </c>
      <c r="C14" s="1"/>
      <c r="D14" s="10">
        <f>D9*G14</f>
        <v>13428.586339319831</v>
      </c>
      <c r="E14" s="11">
        <f>E9*G14</f>
        <v>7272.5264654184175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9837.1248261367982</v>
      </c>
      <c r="C15" s="1"/>
      <c r="D15" s="10">
        <f>D9*G15</f>
        <v>4628.9666220863583</v>
      </c>
      <c r="E15" s="11">
        <f>E9*G15</f>
        <v>2506.9118532670996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9252.7411730989679</v>
      </c>
      <c r="C16" s="1"/>
      <c r="D16" s="10">
        <f>D9*G16</f>
        <v>4353.9785059228116</v>
      </c>
      <c r="E16" s="11">
        <f>E9*G16</f>
        <v>2357.9863966373709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1850.5482346197934</v>
      </c>
      <c r="C17" s="1"/>
      <c r="D17" s="10">
        <f>D9*G17</f>
        <v>870.79570118456229</v>
      </c>
      <c r="E17" s="11">
        <f>E9*G17</f>
        <v>471.59727932747415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3603.6991937332823</v>
      </c>
      <c r="C18" s="1"/>
      <c r="D18" s="10">
        <f>D9*G18</f>
        <v>1695.7600496752004</v>
      </c>
      <c r="E18" s="11">
        <f>E9*G18</f>
        <v>918.37364921666028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92235.219904470767</v>
      </c>
      <c r="C19" s="1"/>
      <c r="D19" s="10">
        <f>D9*G19</f>
        <v>43402.291001146346</v>
      </c>
      <c r="E19" s="11">
        <f>E9*G19</f>
        <v>23505.401238058847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27271.237141765378</v>
      </c>
      <c r="C20" s="1"/>
      <c r="D20" s="10">
        <f>D9*G20</f>
        <v>12832.778754298812</v>
      </c>
      <c r="E20" s="11">
        <f>E9*G20</f>
        <v>6949.8546427206711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10"/>
      <c r="C21" s="1"/>
      <c r="D21" s="10"/>
      <c r="E21" s="11" t="s">
        <v>593</v>
      </c>
    </row>
    <row r="22" spans="1:8" ht="12" thickBot="1">
      <c r="A22" s="20" t="s">
        <v>21</v>
      </c>
      <c r="B22" s="21" t="s">
        <v>527</v>
      </c>
      <c r="C22" s="1"/>
      <c r="D22" s="21" t="s">
        <v>594</v>
      </c>
      <c r="E22" s="22" t="s">
        <v>595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122062.08</v>
      </c>
      <c r="C25" s="1"/>
      <c r="D25" s="1"/>
      <c r="E25" s="6">
        <v>79340.25</v>
      </c>
    </row>
    <row r="26" spans="1:8">
      <c r="A26" s="18" t="s">
        <v>5</v>
      </c>
      <c r="B26" s="8"/>
      <c r="C26" s="1"/>
      <c r="D26" s="1"/>
      <c r="E26" s="9" t="s">
        <v>592</v>
      </c>
    </row>
    <row r="27" spans="1:8">
      <c r="A27" s="18" t="s">
        <v>6</v>
      </c>
      <c r="B27" s="8">
        <v>119940.65</v>
      </c>
      <c r="C27" s="1"/>
      <c r="D27" s="1"/>
      <c r="E27" s="9">
        <v>64956.32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19020.011367978601</v>
      </c>
      <c r="C29" s="1"/>
      <c r="D29" s="1"/>
      <c r="E29" s="11">
        <f>E27*G29</f>
        <v>10300.677416889568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9395.4273022544876</v>
      </c>
      <c r="C30" s="1"/>
      <c r="D30" s="1"/>
      <c r="E30" s="11">
        <f>E27*G30</f>
        <v>5088.286434849063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10312.054356132976</v>
      </c>
      <c r="C31" s="1"/>
      <c r="D31" s="1"/>
      <c r="E31" s="11">
        <f>E27*G31</f>
        <v>5584.7046236148253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13428.586339319831</v>
      </c>
      <c r="C32" s="1"/>
      <c r="D32" s="1"/>
      <c r="E32" s="11">
        <f>E27*G32</f>
        <v>7272.5264654184175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4628.9666220863583</v>
      </c>
      <c r="C33" s="1"/>
      <c r="D33" s="1"/>
      <c r="E33" s="11">
        <f>E27*G33</f>
        <v>2506.9118532670996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4353.9785059228116</v>
      </c>
      <c r="C34" s="1"/>
      <c r="D34" s="1"/>
      <c r="E34" s="11">
        <f>E27*G34</f>
        <v>2357.9863966373709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870.79570118456229</v>
      </c>
      <c r="C35" s="1"/>
      <c r="D35" s="1"/>
      <c r="E35" s="11">
        <f>E27*G35</f>
        <v>471.59727932747415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1695.7600496752004</v>
      </c>
      <c r="C36" s="1"/>
      <c r="D36" s="1"/>
      <c r="E36" s="11">
        <f>E27*G36</f>
        <v>918.37364921666028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43402.291001146346</v>
      </c>
      <c r="C37" s="1"/>
      <c r="D37" s="1"/>
      <c r="E37" s="11">
        <f>E27*G37</f>
        <v>23505.401238058847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12832.778754298812</v>
      </c>
      <c r="C38" s="1"/>
      <c r="D38" s="1"/>
      <c r="E38" s="11">
        <f>E27*G38</f>
        <v>6949.8546427206711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 t="s">
        <v>593</v>
      </c>
    </row>
    <row r="40" spans="1:8" ht="12" thickBot="1">
      <c r="A40" s="20" t="s">
        <v>21</v>
      </c>
      <c r="B40" s="21" t="s">
        <v>594</v>
      </c>
      <c r="C40" s="1"/>
      <c r="D40" s="1"/>
      <c r="E40" s="22" t="s">
        <v>595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272908.67</v>
      </c>
      <c r="C43" s="1"/>
      <c r="D43" s="5">
        <v>122062.08</v>
      </c>
      <c r="E43" s="6">
        <v>79340.25</v>
      </c>
    </row>
    <row r="44" spans="1:8">
      <c r="A44" s="18" t="s">
        <v>5</v>
      </c>
      <c r="B44" s="8" t="s">
        <v>592</v>
      </c>
      <c r="C44" s="1"/>
      <c r="D44" s="8"/>
      <c r="E44" s="9" t="s">
        <v>592</v>
      </c>
    </row>
    <row r="45" spans="1:8">
      <c r="A45" s="18" t="s">
        <v>6</v>
      </c>
      <c r="B45" s="8">
        <v>254888.67</v>
      </c>
      <c r="C45" s="1"/>
      <c r="D45" s="8">
        <v>119940.65</v>
      </c>
      <c r="E45" s="9">
        <v>64956.32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40419.869335116549</v>
      </c>
      <c r="C47" s="1"/>
      <c r="D47" s="10">
        <f>D45*G47</f>
        <v>19020.011367978601</v>
      </c>
      <c r="E47" s="11">
        <f>E45*G47</f>
        <v>10300.677416889568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19966.441478792505</v>
      </c>
      <c r="C48" s="1"/>
      <c r="D48" s="10">
        <f>D45*G48</f>
        <v>9395.4273022544876</v>
      </c>
      <c r="E48" s="11">
        <f>E45*G48</f>
        <v>5088.286434849063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21914.38698891861</v>
      </c>
      <c r="C49" s="1"/>
      <c r="D49" s="10">
        <f>D45*G49</f>
        <v>10312.054356132976</v>
      </c>
      <c r="E49" s="11">
        <f>E45*G49</f>
        <v>5584.7046236148253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28537.401723347342</v>
      </c>
      <c r="C50" s="1"/>
      <c r="D50" s="10">
        <f>D45*G50</f>
        <v>13428.586339319831</v>
      </c>
      <c r="E50" s="11">
        <f>E45*G50</f>
        <v>7272.5264654184175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9837.1248261367982</v>
      </c>
      <c r="C51" s="1"/>
      <c r="D51" s="10">
        <f>D45*G51</f>
        <v>4628.9666220863583</v>
      </c>
      <c r="E51" s="11">
        <f>E45*G51</f>
        <v>2506.9118532670996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9252.7411730989679</v>
      </c>
      <c r="C52" s="1"/>
      <c r="D52" s="10">
        <f>D45*G52</f>
        <v>4353.9785059228116</v>
      </c>
      <c r="E52" s="11">
        <f>E45*G52</f>
        <v>2357.9863966373709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1850.5482346197934</v>
      </c>
      <c r="C53" s="1"/>
      <c r="D53" s="10">
        <f>D45*G53</f>
        <v>870.79570118456229</v>
      </c>
      <c r="E53" s="11">
        <f>E45*G53</f>
        <v>471.59727932747415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3603.6991937332823</v>
      </c>
      <c r="C54" s="1"/>
      <c r="D54" s="10">
        <f>D45*G54</f>
        <v>1695.7600496752004</v>
      </c>
      <c r="E54" s="11">
        <f>E45*G54</f>
        <v>918.37364921666028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92235.219904470767</v>
      </c>
      <c r="C55" s="1"/>
      <c r="D55" s="10">
        <f>D45*G55</f>
        <v>43402.291001146346</v>
      </c>
      <c r="E55" s="11">
        <f>E45*G55</f>
        <v>23505.401238058847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27271.237141765378</v>
      </c>
      <c r="C56" s="1"/>
      <c r="D56" s="10">
        <f>D45*G56</f>
        <v>12832.778754298812</v>
      </c>
      <c r="E56" s="11">
        <f>E45*G56</f>
        <v>6949.8546427206711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10"/>
      <c r="C57" s="1"/>
      <c r="D57" s="10"/>
      <c r="E57" s="11" t="s">
        <v>593</v>
      </c>
    </row>
    <row r="58" spans="1:8" ht="12" thickBot="1">
      <c r="A58" s="20" t="s">
        <v>21</v>
      </c>
      <c r="B58" s="21" t="s">
        <v>527</v>
      </c>
      <c r="C58" s="1"/>
      <c r="D58" s="21" t="s">
        <v>594</v>
      </c>
      <c r="E58" s="22" t="s">
        <v>595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N122"/>
  <sheetViews>
    <sheetView topLeftCell="A28" workbookViewId="0">
      <selection activeCell="A60" sqref="A60:D64"/>
    </sheetView>
  </sheetViews>
  <sheetFormatPr defaultColWidth="7.5703125" defaultRowHeight="11.25"/>
  <cols>
    <col min="1" max="1" width="82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8.25" customHeight="1">
      <c r="A1" s="85" t="s">
        <v>722</v>
      </c>
      <c r="B1" s="85"/>
      <c r="C1" s="85"/>
    </row>
    <row r="2" spans="1:8" ht="15">
      <c r="A2" s="58"/>
      <c r="B2" s="58"/>
      <c r="C2" s="58"/>
    </row>
    <row r="3" spans="1:8" ht="34.5" customHeight="1" thickBot="1">
      <c r="A3" s="86" t="s">
        <v>606</v>
      </c>
      <c r="B3" s="87"/>
      <c r="C3" s="88"/>
    </row>
    <row r="4" spans="1:8">
      <c r="A4" s="59" t="s">
        <v>607</v>
      </c>
      <c r="B4" s="32">
        <v>-50950.52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267158.68</v>
      </c>
      <c r="C7" s="1"/>
      <c r="D7" s="5">
        <v>107886.97</v>
      </c>
      <c r="E7" s="6">
        <v>108321.19</v>
      </c>
    </row>
    <row r="8" spans="1:8">
      <c r="A8" s="18" t="s">
        <v>5</v>
      </c>
      <c r="B8" s="44">
        <v>600</v>
      </c>
      <c r="C8" s="1"/>
      <c r="D8" s="8"/>
      <c r="E8" s="41">
        <v>600</v>
      </c>
    </row>
    <row r="9" spans="1:8">
      <c r="A9" s="18" t="s">
        <v>6</v>
      </c>
      <c r="B9" s="10">
        <v>256558.68</v>
      </c>
      <c r="C9" s="1"/>
      <c r="D9" s="10">
        <v>105886.97</v>
      </c>
      <c r="E9" s="11">
        <v>101110.74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40684.697057699654</v>
      </c>
      <c r="C11" s="1"/>
      <c r="D11" s="10">
        <f>D9*G11</f>
        <v>16791.39952235384</v>
      </c>
      <c r="E11" s="11">
        <f>E9*G11</f>
        <v>16033.992013756209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20097.259992357656</v>
      </c>
      <c r="C12" s="1"/>
      <c r="D12" s="10">
        <f>D9*G12</f>
        <v>8294.546752006112</v>
      </c>
      <c r="E12" s="11">
        <f>E9*G12</f>
        <v>7920.4056935422223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22057.968284294991</v>
      </c>
      <c r="C13" s="1"/>
      <c r="D13" s="10">
        <f>D9*G13</f>
        <v>9103.7708253725632</v>
      </c>
      <c r="E13" s="11">
        <f>E9*G13</f>
        <v>8693.1282002292701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28724.376476881924</v>
      </c>
      <c r="C14" s="1"/>
      <c r="D14" s="10">
        <f>D9*G14</f>
        <v>11855.132674818495</v>
      </c>
      <c r="E14" s="11">
        <f>E9*G14</f>
        <v>11320.384722965227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9901.5768742835298</v>
      </c>
      <c r="C15" s="1"/>
      <c r="D15" s="10">
        <f>D9*G15</f>
        <v>4086.581570500573</v>
      </c>
      <c r="E15" s="11">
        <f>E9*G15</f>
        <v>3902.2486587695835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9313.3643867023293</v>
      </c>
      <c r="C16" s="1"/>
      <c r="D16" s="10">
        <f>D9*G16</f>
        <v>3843.8143484906377</v>
      </c>
      <c r="E16" s="11">
        <f>E9*G16</f>
        <v>3670.4319067634692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1862.6728773404659</v>
      </c>
      <c r="C17" s="1"/>
      <c r="D17" s="10">
        <f>D9*G17</f>
        <v>768.76286969812759</v>
      </c>
      <c r="E17" s="11">
        <f>E9*G17</f>
        <v>734.08638135269393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3627.3103400840655</v>
      </c>
      <c r="C18" s="1"/>
      <c r="D18" s="10">
        <f>D9*G18</f>
        <v>1497.0645357279327</v>
      </c>
      <c r="E18" s="11">
        <f>E9*G18</f>
        <v>1429.5366373710356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92839.537623232711</v>
      </c>
      <c r="C19" s="1"/>
      <c r="D19" s="10">
        <f>D9*G19</f>
        <v>38316.759873901414</v>
      </c>
      <c r="E19" s="11">
        <f>E9*G19</f>
        <v>36588.410691631638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27449.916087122652</v>
      </c>
      <c r="C20" s="1"/>
      <c r="D20" s="10">
        <f>D9*G20</f>
        <v>11329.1370271303</v>
      </c>
      <c r="E20" s="11">
        <f>E9*G20</f>
        <v>10818.115093618646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10"/>
      <c r="C21" s="1"/>
      <c r="D21" s="10"/>
      <c r="E21" s="11" t="s">
        <v>596</v>
      </c>
    </row>
    <row r="22" spans="1:8" ht="12" thickBot="1">
      <c r="A22" s="20" t="s">
        <v>21</v>
      </c>
      <c r="B22" s="21" t="s">
        <v>386</v>
      </c>
      <c r="C22" s="1"/>
      <c r="D22" s="21" t="s">
        <v>197</v>
      </c>
      <c r="E22" s="22" t="s">
        <v>190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  <c r="D24" s="57"/>
      <c r="E24" s="57"/>
    </row>
    <row r="25" spans="1:8">
      <c r="A25" s="17" t="s">
        <v>4</v>
      </c>
      <c r="B25" s="5">
        <v>107886.97</v>
      </c>
      <c r="C25" s="1"/>
      <c r="D25" s="1"/>
      <c r="E25" s="6">
        <v>108321.19</v>
      </c>
    </row>
    <row r="26" spans="1:8">
      <c r="A26" s="18" t="s">
        <v>5</v>
      </c>
      <c r="B26" s="8"/>
      <c r="C26" s="1"/>
      <c r="D26" s="1"/>
      <c r="E26" s="41">
        <v>600</v>
      </c>
    </row>
    <row r="27" spans="1:8">
      <c r="A27" s="18" t="s">
        <v>6</v>
      </c>
      <c r="B27" s="10">
        <v>105886.97</v>
      </c>
      <c r="C27" s="1"/>
      <c r="D27" s="1"/>
      <c r="E27" s="11">
        <v>101110.74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16791.39952235384</v>
      </c>
      <c r="C29" s="1"/>
      <c r="D29" s="1"/>
      <c r="E29" s="11">
        <f>E27*G29</f>
        <v>16033.992013756209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8294.546752006112</v>
      </c>
      <c r="C30" s="1"/>
      <c r="D30" s="1"/>
      <c r="E30" s="11">
        <f>E27*G30</f>
        <v>7920.4056935422223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9103.7708253725632</v>
      </c>
      <c r="C31" s="1"/>
      <c r="D31" s="1"/>
      <c r="E31" s="11">
        <f>E27*G31</f>
        <v>8693.1282002292701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11855.132674818495</v>
      </c>
      <c r="C32" s="1"/>
      <c r="D32" s="1"/>
      <c r="E32" s="11">
        <f>E27*G32</f>
        <v>11320.384722965227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4086.581570500573</v>
      </c>
      <c r="C33" s="1"/>
      <c r="D33" s="1"/>
      <c r="E33" s="11">
        <f>E27*G33</f>
        <v>3902.2486587695835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3843.8143484906377</v>
      </c>
      <c r="C34" s="1"/>
      <c r="D34" s="1"/>
      <c r="E34" s="11">
        <f>E27*G34</f>
        <v>3670.4319067634692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768.76286969812759</v>
      </c>
      <c r="C35" s="1"/>
      <c r="D35" s="1"/>
      <c r="E35" s="11">
        <f>E27*G35</f>
        <v>734.08638135269393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1497.0645357279327</v>
      </c>
      <c r="C36" s="1"/>
      <c r="D36" s="1"/>
      <c r="E36" s="11">
        <f>E27*G36</f>
        <v>1429.5366373710356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38316.759873901414</v>
      </c>
      <c r="C37" s="1"/>
      <c r="D37" s="1"/>
      <c r="E37" s="11">
        <f>E27*G37</f>
        <v>36588.410691631638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11329.1370271303</v>
      </c>
      <c r="C38" s="1"/>
      <c r="D38" s="1"/>
      <c r="E38" s="11">
        <f>E27*G38</f>
        <v>10818.115093618646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 t="s">
        <v>596</v>
      </c>
    </row>
    <row r="40" spans="1:8" ht="12" thickBot="1">
      <c r="A40" s="20" t="s">
        <v>21</v>
      </c>
      <c r="B40" s="21" t="s">
        <v>197</v>
      </c>
      <c r="C40" s="1"/>
      <c r="D40" s="1"/>
      <c r="E40" s="22" t="s">
        <v>190</v>
      </c>
    </row>
    <row r="41" spans="1:8">
      <c r="A41" s="101" t="s">
        <v>612</v>
      </c>
      <c r="B41" s="102"/>
      <c r="C41" s="57"/>
      <c r="D41" s="57"/>
      <c r="E41" s="57"/>
    </row>
    <row r="42" spans="1:8" ht="12" thickBot="1">
      <c r="A42" s="98"/>
      <c r="B42" s="99"/>
      <c r="C42" s="57"/>
      <c r="D42" s="57"/>
      <c r="E42" s="57"/>
    </row>
    <row r="43" spans="1:8">
      <c r="A43" s="17" t="s">
        <v>4</v>
      </c>
      <c r="B43" s="5">
        <v>267158.68</v>
      </c>
      <c r="C43" s="1"/>
      <c r="D43" s="5">
        <v>107886.97</v>
      </c>
      <c r="E43" s="6">
        <v>108321.19</v>
      </c>
    </row>
    <row r="44" spans="1:8">
      <c r="A44" s="18" t="s">
        <v>5</v>
      </c>
      <c r="B44" s="44">
        <v>600</v>
      </c>
      <c r="C44" s="1"/>
      <c r="D44" s="8"/>
      <c r="E44" s="41">
        <v>600</v>
      </c>
    </row>
    <row r="45" spans="1:8">
      <c r="A45" s="18" t="s">
        <v>6</v>
      </c>
      <c r="B45" s="10">
        <v>256558.68</v>
      </c>
      <c r="C45" s="1"/>
      <c r="D45" s="10">
        <v>105886.97</v>
      </c>
      <c r="E45" s="11">
        <v>101110.74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40684.697057699654</v>
      </c>
      <c r="C47" s="1"/>
      <c r="D47" s="10">
        <f>D45*G47</f>
        <v>16791.39952235384</v>
      </c>
      <c r="E47" s="11">
        <f>E45*G47</f>
        <v>16033.992013756209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20097.259992357656</v>
      </c>
      <c r="C48" s="1"/>
      <c r="D48" s="10">
        <f>D45*G48</f>
        <v>8294.546752006112</v>
      </c>
      <c r="E48" s="11">
        <f>E45*G48</f>
        <v>7920.4056935422223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22057.968284294991</v>
      </c>
      <c r="C49" s="1"/>
      <c r="D49" s="10">
        <f>D45*G49</f>
        <v>9103.7708253725632</v>
      </c>
      <c r="E49" s="11">
        <f>E45*G49</f>
        <v>8693.1282002292701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28724.376476881924</v>
      </c>
      <c r="C50" s="1"/>
      <c r="D50" s="10">
        <f>D45*G50</f>
        <v>11855.132674818495</v>
      </c>
      <c r="E50" s="11">
        <f>E45*G50</f>
        <v>11320.384722965227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9901.5768742835298</v>
      </c>
      <c r="C51" s="1"/>
      <c r="D51" s="10">
        <f>D45*G51</f>
        <v>4086.581570500573</v>
      </c>
      <c r="E51" s="11">
        <f>E45*G51</f>
        <v>3902.2486587695835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9313.3643867023293</v>
      </c>
      <c r="C52" s="1"/>
      <c r="D52" s="10">
        <f>D45*G52</f>
        <v>3843.8143484906377</v>
      </c>
      <c r="E52" s="11">
        <f>E45*G52</f>
        <v>3670.4319067634692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1862.6728773404659</v>
      </c>
      <c r="C53" s="1"/>
      <c r="D53" s="10">
        <f>D45*G53</f>
        <v>768.76286969812759</v>
      </c>
      <c r="E53" s="11">
        <f>E45*G53</f>
        <v>734.08638135269393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3627.3103400840655</v>
      </c>
      <c r="C54" s="1"/>
      <c r="D54" s="10">
        <f>D45*G54</f>
        <v>1497.0645357279327</v>
      </c>
      <c r="E54" s="11">
        <f>E45*G54</f>
        <v>1429.5366373710356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92839.537623232711</v>
      </c>
      <c r="C55" s="1"/>
      <c r="D55" s="10">
        <f>D45*G55</f>
        <v>38316.759873901414</v>
      </c>
      <c r="E55" s="11">
        <f>E45*G55</f>
        <v>36588.410691631638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27449.916087122652</v>
      </c>
      <c r="C56" s="1"/>
      <c r="D56" s="10">
        <f>D45*G56</f>
        <v>11329.1370271303</v>
      </c>
      <c r="E56" s="11">
        <f>E45*G56</f>
        <v>10818.115093618646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10"/>
      <c r="C57" s="1"/>
      <c r="D57" s="10"/>
      <c r="E57" s="11" t="s">
        <v>596</v>
      </c>
    </row>
    <row r="58" spans="1:8" ht="12" thickBot="1">
      <c r="A58" s="20" t="s">
        <v>21</v>
      </c>
      <c r="B58" s="21" t="s">
        <v>386</v>
      </c>
      <c r="C58" s="1"/>
      <c r="D58" s="21" t="s">
        <v>197</v>
      </c>
      <c r="E58" s="22" t="s">
        <v>190</v>
      </c>
    </row>
    <row r="59" spans="1:8">
      <c r="B59" s="57"/>
      <c r="C59" s="57"/>
      <c r="D59" s="57"/>
      <c r="E59" s="57"/>
    </row>
    <row r="60" spans="1:8" ht="12.75">
      <c r="A60" s="93" t="s">
        <v>832</v>
      </c>
      <c r="B60" s="93"/>
      <c r="C60" s="93"/>
      <c r="D60" s="93"/>
      <c r="E60" s="57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  <c r="E61" s="57"/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  <c r="E62" s="57"/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  <c r="E63" s="57"/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  <row r="121" spans="2:5">
      <c r="B121" s="57"/>
      <c r="C121" s="57"/>
      <c r="D121" s="57"/>
      <c r="E121" s="57"/>
    </row>
    <row r="122" spans="2:5">
      <c r="B122" s="57"/>
      <c r="C122" s="57"/>
      <c r="D122" s="57"/>
      <c r="E122" s="57"/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M64"/>
  <sheetViews>
    <sheetView topLeftCell="A31" workbookViewId="0">
      <selection activeCell="A60" sqref="A60:D64"/>
    </sheetView>
  </sheetViews>
  <sheetFormatPr defaultColWidth="7.5703125" defaultRowHeight="11.25"/>
  <cols>
    <col min="1" max="1" width="83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0" customHeight="1">
      <c r="A1" s="85" t="s">
        <v>721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32">
        <v>-23579.23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276858.82</v>
      </c>
      <c r="C7" s="1"/>
      <c r="D7" s="5">
        <v>154366.13</v>
      </c>
      <c r="E7" s="6">
        <v>98913.46</v>
      </c>
    </row>
    <row r="8" spans="1:8">
      <c r="A8" s="18" t="s">
        <v>5</v>
      </c>
      <c r="B8" s="44">
        <v>660</v>
      </c>
      <c r="C8" s="1"/>
      <c r="D8" s="8"/>
      <c r="E8" s="41">
        <v>660</v>
      </c>
    </row>
    <row r="9" spans="1:8">
      <c r="A9" s="18" t="s">
        <v>6</v>
      </c>
      <c r="B9" s="10">
        <v>264911.96000000002</v>
      </c>
      <c r="C9" s="1"/>
      <c r="D9" s="10">
        <v>154366.13</v>
      </c>
      <c r="E9" s="11">
        <v>88813.16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42009.34787925105</v>
      </c>
      <c r="C11" s="1"/>
      <c r="D11" s="10">
        <f>D9*G11</f>
        <v>24479.153209782195</v>
      </c>
      <c r="E11" s="11">
        <f>E9*G11</f>
        <v>14083.859915934276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20751.605578907143</v>
      </c>
      <c r="C12" s="1"/>
      <c r="D12" s="10">
        <f>D9*G12</f>
        <v>12092.111826518912</v>
      </c>
      <c r="E12" s="11">
        <f>E9*G12</f>
        <v>6957.0874283530748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22776.152464654184</v>
      </c>
      <c r="C13" s="1"/>
      <c r="D13" s="10">
        <f>D9*G13</f>
        <v>13271.830053496369</v>
      </c>
      <c r="E13" s="11">
        <f>E9*G13</f>
        <v>7635.8276652655713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29659.611876194114</v>
      </c>
      <c r="C14" s="1"/>
      <c r="D14" s="10">
        <f>D9*G14</f>
        <v>17282.872025219716</v>
      </c>
      <c r="E14" s="11">
        <f>E9*G14</f>
        <v>9943.5444707680545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10223.961773022545</v>
      </c>
      <c r="C15" s="1"/>
      <c r="D15" s="10">
        <f>D9*G15</f>
        <v>5957.5770462361479</v>
      </c>
      <c r="E15" s="11">
        <f>E9*G15</f>
        <v>3427.6381964081006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9616.5977072984333</v>
      </c>
      <c r="C16" s="1"/>
      <c r="D16" s="10">
        <f>D9*G16</f>
        <v>5603.6615781429109</v>
      </c>
      <c r="E16" s="11">
        <f>E9*G16</f>
        <v>3224.0161253343522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1923.3195414596867</v>
      </c>
      <c r="C17" s="1"/>
      <c r="D17" s="10">
        <f>D9*G17</f>
        <v>1120.7323156285822</v>
      </c>
      <c r="E17" s="11">
        <f>E9*G17</f>
        <v>644.80322506687037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3745.4117386320213</v>
      </c>
      <c r="C18" s="1"/>
      <c r="D18" s="10">
        <f>D9*G18</f>
        <v>2182.4787199082921</v>
      </c>
      <c r="E18" s="11">
        <f>E9*G18</f>
        <v>1255.6694382881162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95862.295040122277</v>
      </c>
      <c r="C19" s="1"/>
      <c r="D19" s="10">
        <f>D9*G19</f>
        <v>55859.658047382502</v>
      </c>
      <c r="E19" s="11">
        <f>E9*G19</f>
        <v>32138.350217806648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28343.656400458538</v>
      </c>
      <c r="C20" s="1"/>
      <c r="D20" s="10">
        <f>D9*G20</f>
        <v>16516.055177684368</v>
      </c>
      <c r="E20" s="11">
        <f>E9*G20</f>
        <v>9502.3633167749322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10">
        <v>286.86</v>
      </c>
      <c r="C21" s="1"/>
      <c r="D21" s="10"/>
      <c r="E21" s="11" t="s">
        <v>597</v>
      </c>
    </row>
    <row r="22" spans="1:8" ht="12" thickBot="1">
      <c r="A22" s="20" t="s">
        <v>21</v>
      </c>
      <c r="B22" s="21" t="s">
        <v>387</v>
      </c>
      <c r="C22" s="1"/>
      <c r="D22" s="21"/>
      <c r="E22" s="22" t="s">
        <v>387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154366.13</v>
      </c>
      <c r="C25" s="1"/>
      <c r="D25" s="1"/>
      <c r="E25" s="6">
        <v>98913.46</v>
      </c>
    </row>
    <row r="26" spans="1:8">
      <c r="A26" s="18" t="s">
        <v>5</v>
      </c>
      <c r="B26" s="8"/>
      <c r="C26" s="1"/>
      <c r="D26" s="1"/>
      <c r="E26" s="41">
        <v>660</v>
      </c>
    </row>
    <row r="27" spans="1:8">
      <c r="A27" s="18" t="s">
        <v>6</v>
      </c>
      <c r="B27" s="10">
        <v>154366.13</v>
      </c>
      <c r="C27" s="1"/>
      <c r="D27" s="1"/>
      <c r="E27" s="11">
        <v>88813.16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24479.153209782195</v>
      </c>
      <c r="C29" s="1"/>
      <c r="D29" s="1"/>
      <c r="E29" s="11">
        <f>E27*G29</f>
        <v>14083.859915934276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12092.111826518912</v>
      </c>
      <c r="C30" s="1"/>
      <c r="D30" s="1"/>
      <c r="E30" s="11">
        <f>E27*G30</f>
        <v>6957.0874283530748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13271.830053496369</v>
      </c>
      <c r="C31" s="1"/>
      <c r="D31" s="1"/>
      <c r="E31" s="11">
        <f>E27*G31</f>
        <v>7635.8276652655713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17282.872025219716</v>
      </c>
      <c r="C32" s="1"/>
      <c r="D32" s="1"/>
      <c r="E32" s="11">
        <f>E27*G32</f>
        <v>9943.5444707680545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5957.5770462361479</v>
      </c>
      <c r="C33" s="1"/>
      <c r="D33" s="1"/>
      <c r="E33" s="11">
        <f>E27*G33</f>
        <v>3427.6381964081006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5603.6615781429109</v>
      </c>
      <c r="C34" s="1"/>
      <c r="D34" s="1"/>
      <c r="E34" s="11">
        <f>E27*G34</f>
        <v>3224.0161253343522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1120.7323156285822</v>
      </c>
      <c r="C35" s="1"/>
      <c r="D35" s="1"/>
      <c r="E35" s="11">
        <f>E27*G35</f>
        <v>644.80322506687037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2182.4787199082921</v>
      </c>
      <c r="C36" s="1"/>
      <c r="D36" s="1"/>
      <c r="E36" s="11">
        <f>E27*G36</f>
        <v>1255.6694382881162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55859.658047382502</v>
      </c>
      <c r="C37" s="1"/>
      <c r="D37" s="1"/>
      <c r="E37" s="11">
        <f>E27*G37</f>
        <v>32138.350217806648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16516.055177684368</v>
      </c>
      <c r="C38" s="1"/>
      <c r="D38" s="1"/>
      <c r="E38" s="11">
        <f>E27*G38</f>
        <v>9502.3633167749322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 t="s">
        <v>597</v>
      </c>
    </row>
    <row r="40" spans="1:8" ht="12" thickBot="1">
      <c r="A40" s="20" t="s">
        <v>21</v>
      </c>
      <c r="B40" s="21"/>
      <c r="C40" s="1"/>
      <c r="D40" s="1"/>
      <c r="E40" s="22" t="s">
        <v>387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276858.82</v>
      </c>
      <c r="C43" s="1"/>
      <c r="D43" s="5">
        <v>154366.13</v>
      </c>
      <c r="E43" s="6">
        <v>98913.46</v>
      </c>
    </row>
    <row r="44" spans="1:8">
      <c r="A44" s="18" t="s">
        <v>5</v>
      </c>
      <c r="B44" s="44">
        <v>660</v>
      </c>
      <c r="C44" s="1"/>
      <c r="D44" s="8"/>
      <c r="E44" s="41">
        <v>660</v>
      </c>
    </row>
    <row r="45" spans="1:8">
      <c r="A45" s="18" t="s">
        <v>6</v>
      </c>
      <c r="B45" s="10">
        <v>264911.96000000002</v>
      </c>
      <c r="C45" s="1"/>
      <c r="D45" s="10">
        <v>154366.13</v>
      </c>
      <c r="E45" s="11">
        <v>88813.16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42009.34787925105</v>
      </c>
      <c r="C47" s="1"/>
      <c r="D47" s="10">
        <f>D45*G47</f>
        <v>24479.153209782195</v>
      </c>
      <c r="E47" s="11">
        <f>E45*G47</f>
        <v>14083.859915934276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20751.605578907143</v>
      </c>
      <c r="C48" s="1"/>
      <c r="D48" s="10">
        <f>D45*G48</f>
        <v>12092.111826518912</v>
      </c>
      <c r="E48" s="11">
        <f>E45*G48</f>
        <v>6957.0874283530748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22776.152464654184</v>
      </c>
      <c r="C49" s="1"/>
      <c r="D49" s="10">
        <f>D45*G49</f>
        <v>13271.830053496369</v>
      </c>
      <c r="E49" s="11">
        <f>E45*G49</f>
        <v>7635.8276652655713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29659.611876194114</v>
      </c>
      <c r="C50" s="1"/>
      <c r="D50" s="10">
        <f>D45*G50</f>
        <v>17282.872025219716</v>
      </c>
      <c r="E50" s="11">
        <f>E45*G50</f>
        <v>9943.5444707680545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10223.961773022545</v>
      </c>
      <c r="C51" s="1"/>
      <c r="D51" s="10">
        <f>D45*G51</f>
        <v>5957.5770462361479</v>
      </c>
      <c r="E51" s="11">
        <f>E45*G51</f>
        <v>3427.6381964081006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9616.5977072984333</v>
      </c>
      <c r="C52" s="1"/>
      <c r="D52" s="10">
        <f>D45*G52</f>
        <v>5603.6615781429109</v>
      </c>
      <c r="E52" s="11">
        <f>E45*G52</f>
        <v>3224.0161253343522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1923.3195414596867</v>
      </c>
      <c r="C53" s="1"/>
      <c r="D53" s="10">
        <f>D45*G53</f>
        <v>1120.7323156285822</v>
      </c>
      <c r="E53" s="11">
        <f>E45*G53</f>
        <v>644.80322506687037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3745.4117386320213</v>
      </c>
      <c r="C54" s="1"/>
      <c r="D54" s="10">
        <f>D45*G54</f>
        <v>2182.4787199082921</v>
      </c>
      <c r="E54" s="11">
        <f>E45*G54</f>
        <v>1255.6694382881162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95862.295040122277</v>
      </c>
      <c r="C55" s="1"/>
      <c r="D55" s="10">
        <f>D45*G55</f>
        <v>55859.658047382502</v>
      </c>
      <c r="E55" s="11">
        <f>E45*G55</f>
        <v>32138.350217806648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28343.656400458538</v>
      </c>
      <c r="C56" s="1"/>
      <c r="D56" s="10">
        <f>D45*G56</f>
        <v>16516.055177684368</v>
      </c>
      <c r="E56" s="11">
        <f>E45*G56</f>
        <v>9502.3633167749322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10">
        <v>286.86</v>
      </c>
      <c r="C57" s="1"/>
      <c r="D57" s="10"/>
      <c r="E57" s="11" t="s">
        <v>597</v>
      </c>
    </row>
    <row r="58" spans="1:8" ht="12" thickBot="1">
      <c r="A58" s="20" t="s">
        <v>21</v>
      </c>
      <c r="B58" s="21" t="s">
        <v>387</v>
      </c>
      <c r="C58" s="1"/>
      <c r="D58" s="21"/>
      <c r="E58" s="22" t="s">
        <v>387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M64"/>
  <sheetViews>
    <sheetView topLeftCell="A28" workbookViewId="0">
      <selection activeCell="A60" sqref="A60:D64"/>
    </sheetView>
  </sheetViews>
  <sheetFormatPr defaultColWidth="7.5703125" defaultRowHeight="11.25"/>
  <cols>
    <col min="1" max="1" width="91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1.5" customHeight="1">
      <c r="A1" s="85" t="s">
        <v>720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32">
        <v>-14776.38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145381.01</v>
      </c>
      <c r="C7" s="1"/>
      <c r="D7" s="5">
        <v>70674.929999999993</v>
      </c>
      <c r="E7" s="6">
        <v>59929.7</v>
      </c>
    </row>
    <row r="8" spans="1:8">
      <c r="A8" s="18" t="s">
        <v>5</v>
      </c>
      <c r="B8" s="44">
        <v>420</v>
      </c>
      <c r="C8" s="1"/>
      <c r="D8" s="8"/>
      <c r="E8" s="41">
        <v>420</v>
      </c>
    </row>
    <row r="9" spans="1:8">
      <c r="A9" s="18" t="s">
        <v>6</v>
      </c>
      <c r="B9" s="10">
        <v>137961.01</v>
      </c>
      <c r="C9" s="1"/>
      <c r="D9" s="10">
        <v>70324.929999999993</v>
      </c>
      <c r="E9" s="11">
        <v>53779.21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21877.653477264044</v>
      </c>
      <c r="C11" s="1"/>
      <c r="D11" s="10">
        <f>D9*G11</f>
        <v>11152.023672143674</v>
      </c>
      <c r="E11" s="11">
        <f>E9*G11</f>
        <v>8528.2277990064958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10807.03364539549</v>
      </c>
      <c r="C12" s="1"/>
      <c r="D12" s="10">
        <f>D9*G12</f>
        <v>5508.8309705769943</v>
      </c>
      <c r="E12" s="11">
        <f>E9*G12</f>
        <v>4212.7390332441719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11861.378391287733</v>
      </c>
      <c r="C13" s="1"/>
      <c r="D13" s="10">
        <f>D9*G13</f>
        <v>6046.2778945357268</v>
      </c>
      <c r="E13" s="11">
        <f>E9*G13</f>
        <v>4623.7379633167748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15446.150527321361</v>
      </c>
      <c r="C14" s="1"/>
      <c r="D14" s="10">
        <f>D9*G14</f>
        <v>7873.5974359954134</v>
      </c>
      <c r="E14" s="11">
        <f>E9*G14</f>
        <v>6021.134325563622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5324.4409667558275</v>
      </c>
      <c r="C15" s="1"/>
      <c r="D15" s="10">
        <f>D9*G15</f>
        <v>2714.1069659915929</v>
      </c>
      <c r="E15" s="11">
        <f>E9*G15</f>
        <v>2075.5445968666409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5008.1375429881537</v>
      </c>
      <c r="C16" s="1"/>
      <c r="D16" s="10">
        <f>D9*G16</f>
        <v>2552.8728888039736</v>
      </c>
      <c r="E16" s="11">
        <f>E9*G16</f>
        <v>1952.2449178448603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1001.6275085976308</v>
      </c>
      <c r="C17" s="1"/>
      <c r="D17" s="10">
        <f>D9*G17</f>
        <v>510.57457776079468</v>
      </c>
      <c r="E17" s="11">
        <f>E9*G17</f>
        <v>390.44898356897204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1950.5377799006496</v>
      </c>
      <c r="C18" s="1"/>
      <c r="D18" s="10">
        <f>D9*G18</f>
        <v>994.27680932365286</v>
      </c>
      <c r="E18" s="11">
        <f>E9*G18</f>
        <v>760.34802063431403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49923.223717997709</v>
      </c>
      <c r="C19" s="1"/>
      <c r="D19" s="10">
        <f>D9*G19</f>
        <v>25448.111849445926</v>
      </c>
      <c r="E19" s="11">
        <f>E9*G19</f>
        <v>19460.799338937715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14760.826442491401</v>
      </c>
      <c r="C20" s="1"/>
      <c r="D20" s="10">
        <f>D9*G20</f>
        <v>7524.2569354222369</v>
      </c>
      <c r="E20" s="11">
        <f>E9*G20</f>
        <v>5753.9850210164295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8"/>
      <c r="C21" s="1"/>
      <c r="D21" s="8"/>
      <c r="E21" s="37">
        <v>-919.51</v>
      </c>
    </row>
    <row r="22" spans="1:8" ht="12" thickBot="1">
      <c r="A22" s="20" t="s">
        <v>21</v>
      </c>
      <c r="B22" s="21" t="s">
        <v>275</v>
      </c>
      <c r="C22" s="1"/>
      <c r="D22" s="55">
        <v>350</v>
      </c>
      <c r="E22" s="22" t="s">
        <v>598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70674.929999999993</v>
      </c>
      <c r="C25" s="1"/>
      <c r="D25" s="1"/>
      <c r="E25" s="6">
        <v>59929.7</v>
      </c>
    </row>
    <row r="26" spans="1:8">
      <c r="A26" s="18" t="s">
        <v>5</v>
      </c>
      <c r="B26" s="8"/>
      <c r="C26" s="1"/>
      <c r="D26" s="1"/>
      <c r="E26" s="41">
        <v>420</v>
      </c>
    </row>
    <row r="27" spans="1:8">
      <c r="A27" s="18" t="s">
        <v>6</v>
      </c>
      <c r="B27" s="10">
        <v>70324.929999999993</v>
      </c>
      <c r="C27" s="1"/>
      <c r="D27" s="1"/>
      <c r="E27" s="11">
        <v>53779.21</v>
      </c>
    </row>
    <row r="28" spans="1:8">
      <c r="A28" s="48" t="s">
        <v>7</v>
      </c>
      <c r="B28" s="10"/>
      <c r="C28" s="1"/>
      <c r="D28" s="1"/>
      <c r="E28" s="11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10">
        <f>B27*G29</f>
        <v>11152.023672143674</v>
      </c>
      <c r="C29" s="1"/>
      <c r="D29" s="1"/>
      <c r="E29" s="11">
        <f>E27*G29</f>
        <v>8528.2277990064958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10">
        <f>B27*G30</f>
        <v>5508.8309705769943</v>
      </c>
      <c r="C30" s="1"/>
      <c r="D30" s="1"/>
      <c r="E30" s="11">
        <f>E27*G30</f>
        <v>4212.7390332441719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6046.2778945357268</v>
      </c>
      <c r="C31" s="1"/>
      <c r="D31" s="1"/>
      <c r="E31" s="11">
        <f>E27*G31</f>
        <v>4623.7379633167748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7873.5974359954134</v>
      </c>
      <c r="C32" s="1"/>
      <c r="D32" s="1"/>
      <c r="E32" s="11">
        <f>E27*G32</f>
        <v>6021.134325563622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2714.1069659915929</v>
      </c>
      <c r="C33" s="1"/>
      <c r="D33" s="1"/>
      <c r="E33" s="11">
        <f>E27*G33</f>
        <v>2075.5445968666409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2552.8728888039736</v>
      </c>
      <c r="C34" s="1"/>
      <c r="D34" s="1"/>
      <c r="E34" s="11">
        <f>E27*G34</f>
        <v>1952.2449178448603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510.57457776079468</v>
      </c>
      <c r="C35" s="1"/>
      <c r="D35" s="1"/>
      <c r="E35" s="11">
        <f>E27*G35</f>
        <v>390.44898356897204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994.27680932365286</v>
      </c>
      <c r="C36" s="1"/>
      <c r="D36" s="1"/>
      <c r="E36" s="11">
        <f>E27*G36</f>
        <v>760.34802063431403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25448.111849445926</v>
      </c>
      <c r="C37" s="1"/>
      <c r="D37" s="1"/>
      <c r="E37" s="11">
        <f>E27*G37</f>
        <v>19460.799338937715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7524.2569354222369</v>
      </c>
      <c r="C38" s="1"/>
      <c r="D38" s="1"/>
      <c r="E38" s="11">
        <f>E27*G38</f>
        <v>5753.9850210164295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8"/>
      <c r="C39" s="1"/>
      <c r="D39" s="1"/>
      <c r="E39" s="37">
        <v>-919.51</v>
      </c>
    </row>
    <row r="40" spans="1:8" ht="12" thickBot="1">
      <c r="A40" s="20" t="s">
        <v>21</v>
      </c>
      <c r="B40" s="55">
        <v>350</v>
      </c>
      <c r="C40" s="1"/>
      <c r="D40" s="1"/>
      <c r="E40" s="22" t="s">
        <v>598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145381.01</v>
      </c>
      <c r="C43" s="1"/>
      <c r="D43" s="5">
        <v>70674.929999999993</v>
      </c>
      <c r="E43" s="6">
        <v>59929.7</v>
      </c>
    </row>
    <row r="44" spans="1:8">
      <c r="A44" s="18" t="s">
        <v>5</v>
      </c>
      <c r="B44" s="44">
        <v>420</v>
      </c>
      <c r="C44" s="1"/>
      <c r="D44" s="8"/>
      <c r="E44" s="41">
        <v>420</v>
      </c>
    </row>
    <row r="45" spans="1:8">
      <c r="A45" s="18" t="s">
        <v>6</v>
      </c>
      <c r="B45" s="10">
        <v>137961.01</v>
      </c>
      <c r="C45" s="1"/>
      <c r="D45" s="10">
        <v>70324.929999999993</v>
      </c>
      <c r="E45" s="11">
        <v>53779.21</v>
      </c>
    </row>
    <row r="46" spans="1:8">
      <c r="A46" s="48" t="s">
        <v>7</v>
      </c>
      <c r="B46" s="10"/>
      <c r="C46" s="1"/>
      <c r="D46" s="10"/>
      <c r="E46" s="11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10">
        <f>B45*G47</f>
        <v>21877.653477264044</v>
      </c>
      <c r="C47" s="1"/>
      <c r="D47" s="10">
        <f>D45*G47</f>
        <v>11152.023672143674</v>
      </c>
      <c r="E47" s="11">
        <f>E45*G47</f>
        <v>8528.2277990064958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10">
        <f>B45*G48</f>
        <v>10807.03364539549</v>
      </c>
      <c r="C48" s="1"/>
      <c r="D48" s="10">
        <f>D45*G48</f>
        <v>5508.8309705769943</v>
      </c>
      <c r="E48" s="11">
        <f>E45*G48</f>
        <v>4212.7390332441719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11861.378391287733</v>
      </c>
      <c r="C49" s="1"/>
      <c r="D49" s="10">
        <f>D45*G49</f>
        <v>6046.2778945357268</v>
      </c>
      <c r="E49" s="11">
        <f>E45*G49</f>
        <v>4623.7379633167748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15446.150527321361</v>
      </c>
      <c r="C50" s="1"/>
      <c r="D50" s="10">
        <f>D45*G50</f>
        <v>7873.5974359954134</v>
      </c>
      <c r="E50" s="11">
        <f>E45*G50</f>
        <v>6021.134325563622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5324.4409667558275</v>
      </c>
      <c r="C51" s="1"/>
      <c r="D51" s="10">
        <f>D45*G51</f>
        <v>2714.1069659915929</v>
      </c>
      <c r="E51" s="11">
        <f>E45*G51</f>
        <v>2075.5445968666409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5008.1375429881537</v>
      </c>
      <c r="C52" s="1"/>
      <c r="D52" s="10">
        <f>D45*G52</f>
        <v>2552.8728888039736</v>
      </c>
      <c r="E52" s="11">
        <f>E45*G52</f>
        <v>1952.2449178448603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1001.6275085976308</v>
      </c>
      <c r="C53" s="1"/>
      <c r="D53" s="10">
        <f>D45*G53</f>
        <v>510.57457776079468</v>
      </c>
      <c r="E53" s="11">
        <f>E45*G53</f>
        <v>390.44898356897204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1950.5377799006496</v>
      </c>
      <c r="C54" s="1"/>
      <c r="D54" s="10">
        <f>D45*G54</f>
        <v>994.27680932365286</v>
      </c>
      <c r="E54" s="11">
        <f>E45*G54</f>
        <v>760.34802063431403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49923.223717997709</v>
      </c>
      <c r="C55" s="1"/>
      <c r="D55" s="10">
        <f>D45*G55</f>
        <v>25448.111849445926</v>
      </c>
      <c r="E55" s="11">
        <f>E45*G55</f>
        <v>19460.799338937715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14760.826442491401</v>
      </c>
      <c r="C56" s="1"/>
      <c r="D56" s="10">
        <f>D45*G56</f>
        <v>7524.2569354222369</v>
      </c>
      <c r="E56" s="11">
        <f>E45*G56</f>
        <v>5753.9850210164295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8"/>
      <c r="C57" s="1"/>
      <c r="D57" s="8"/>
      <c r="E57" s="37">
        <v>-919.51</v>
      </c>
    </row>
    <row r="58" spans="1:8" ht="12" thickBot="1">
      <c r="A58" s="20" t="s">
        <v>21</v>
      </c>
      <c r="B58" s="21" t="s">
        <v>275</v>
      </c>
      <c r="C58" s="1"/>
      <c r="D58" s="55">
        <v>350</v>
      </c>
      <c r="E58" s="22" t="s">
        <v>598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>
        <f>D36-D58</f>
        <v>-350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P59" sqref="P59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29.25" customHeight="1">
      <c r="A1" s="85" t="s">
        <v>719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47">
        <v>-58001.63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285596.2</v>
      </c>
      <c r="C7" s="1"/>
      <c r="D7" s="5">
        <v>124073.09</v>
      </c>
      <c r="E7" s="6">
        <v>103521.48</v>
      </c>
    </row>
    <row r="8" spans="1:8">
      <c r="A8" s="18" t="s">
        <v>5</v>
      </c>
      <c r="B8" s="44">
        <v>480</v>
      </c>
      <c r="C8" s="1"/>
      <c r="D8" s="8"/>
      <c r="E8" s="41">
        <v>480</v>
      </c>
    </row>
    <row r="9" spans="1:8">
      <c r="A9" s="18" t="s">
        <v>6</v>
      </c>
      <c r="B9" s="8">
        <v>276611.32</v>
      </c>
      <c r="C9" s="1"/>
      <c r="D9" s="8">
        <v>124073.09</v>
      </c>
      <c r="E9" s="9">
        <v>97566.24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43864.615131830338</v>
      </c>
      <c r="C11" s="1"/>
      <c r="D11" s="53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21668.062896446307</v>
      </c>
      <c r="C12" s="1"/>
      <c r="D12" s="53">
        <f>D9*G12</f>
        <v>9719.1377340466152</v>
      </c>
      <c r="E12" s="56">
        <f>E9*G12</f>
        <v>7642.7509361864713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10">
        <f>B9*G13</f>
        <v>23782.02025219717</v>
      </c>
      <c r="C13" s="1"/>
      <c r="D13" s="10">
        <f>D9*G13</f>
        <v>10667.3462934658</v>
      </c>
      <c r="E13" s="11">
        <f>E9*G13</f>
        <v>8388.385173863202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30969.475261750096</v>
      </c>
      <c r="C14" s="1"/>
      <c r="D14" s="10">
        <f>D9*G14</f>
        <v>13891.25539549102</v>
      </c>
      <c r="E14" s="11">
        <f>E9*G14</f>
        <v>10923.54158196408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10675.484646541841</v>
      </c>
      <c r="C15" s="1"/>
      <c r="D15" s="10">
        <f>D9*G15</f>
        <v>4788.4532250668699</v>
      </c>
      <c r="E15" s="11">
        <f>E9*G15</f>
        <v>3765.4529002674817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10041.297439816582</v>
      </c>
      <c r="C16" s="1"/>
      <c r="D16" s="10">
        <f>D9*G16</f>
        <v>4503.9906572411155</v>
      </c>
      <c r="E16" s="11">
        <f>E9*G16</f>
        <v>3541.7626289644627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2008.2594879633166</v>
      </c>
      <c r="C17" s="1"/>
      <c r="D17" s="10">
        <f>D9*G17</f>
        <v>900.79813144822299</v>
      </c>
      <c r="E17" s="11">
        <f>E9*G17</f>
        <v>708.35252579289261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3910.8211081390905</v>
      </c>
      <c r="C18" s="1"/>
      <c r="D18" s="10">
        <f>D9*G18</f>
        <v>1754.1858349254871</v>
      </c>
      <c r="E18" s="11">
        <f>E9*G18</f>
        <v>1379.4233397019489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100095.8807948032</v>
      </c>
      <c r="C19" s="1"/>
      <c r="D19" s="10">
        <f>D9*G19</f>
        <v>44897.675288498278</v>
      </c>
      <c r="E19" s="11">
        <f>E9*G19</f>
        <v>35305.781153993121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29595.402980512034</v>
      </c>
      <c r="C20" s="1"/>
      <c r="D20" s="10">
        <f>D9*G20</f>
        <v>13274.919831868548</v>
      </c>
      <c r="E20" s="11">
        <f>E9*G20</f>
        <v>10438.879327474206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10">
        <v>504.88</v>
      </c>
      <c r="C21" s="1"/>
      <c r="D21" s="10"/>
      <c r="E21" s="11" t="s">
        <v>599</v>
      </c>
    </row>
    <row r="22" spans="1:8" ht="12" thickBot="1">
      <c r="A22" s="20" t="s">
        <v>21</v>
      </c>
      <c r="B22" s="34" t="s">
        <v>190</v>
      </c>
      <c r="C22" s="1"/>
      <c r="D22" s="34"/>
      <c r="E22" s="35" t="s">
        <v>190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v>124073.09</v>
      </c>
      <c r="C25" s="1"/>
      <c r="D25" s="1"/>
      <c r="E25" s="6">
        <v>103521.48</v>
      </c>
    </row>
    <row r="26" spans="1:8">
      <c r="A26" s="18" t="s">
        <v>5</v>
      </c>
      <c r="B26" s="8"/>
      <c r="C26" s="1"/>
      <c r="D26" s="1"/>
      <c r="E26" s="41">
        <v>480</v>
      </c>
    </row>
    <row r="27" spans="1:8">
      <c r="A27" s="18" t="s">
        <v>6</v>
      </c>
      <c r="B27" s="8">
        <v>124073.09</v>
      </c>
      <c r="C27" s="1"/>
      <c r="D27" s="1"/>
      <c r="E27" s="9">
        <v>97566.24</v>
      </c>
    </row>
    <row r="28" spans="1:8">
      <c r="A28" s="48" t="s">
        <v>7</v>
      </c>
      <c r="B28" s="8"/>
      <c r="C28" s="1"/>
      <c r="D28" s="1"/>
      <c r="E28" s="9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53">
        <f>B27*G29</f>
        <v>19675.327607948031</v>
      </c>
      <c r="C29" s="1"/>
      <c r="D29" s="1"/>
      <c r="E29" s="56">
        <f>E27*G29</f>
        <v>15471.910431792128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53">
        <f>B27*G30</f>
        <v>9719.1377340466152</v>
      </c>
      <c r="C30" s="1"/>
      <c r="D30" s="1"/>
      <c r="E30" s="56">
        <f>E27*G30</f>
        <v>7642.7509361864713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10">
        <f>B27*G31</f>
        <v>10667.3462934658</v>
      </c>
      <c r="C31" s="1"/>
      <c r="D31" s="1"/>
      <c r="E31" s="11">
        <f>E27*G31</f>
        <v>8388.385173863202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13891.25539549102</v>
      </c>
      <c r="C32" s="1"/>
      <c r="D32" s="1"/>
      <c r="E32" s="11">
        <f>E27*G32</f>
        <v>10923.54158196408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4788.4532250668699</v>
      </c>
      <c r="C33" s="1"/>
      <c r="D33" s="1"/>
      <c r="E33" s="11">
        <f>E27*G33</f>
        <v>3765.4529002674817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4503.9906572411155</v>
      </c>
      <c r="C34" s="1"/>
      <c r="D34" s="1"/>
      <c r="E34" s="11">
        <f>E27*G34</f>
        <v>3541.7626289644627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900.79813144822299</v>
      </c>
      <c r="C35" s="1"/>
      <c r="D35" s="1"/>
      <c r="E35" s="11">
        <f>E27*G35</f>
        <v>708.35252579289261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1754.1858349254871</v>
      </c>
      <c r="C36" s="1"/>
      <c r="D36" s="1"/>
      <c r="E36" s="11">
        <f>E27*G36</f>
        <v>1379.4233397019489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44897.675288498278</v>
      </c>
      <c r="C37" s="1"/>
      <c r="D37" s="1"/>
      <c r="E37" s="11">
        <f>E27*G37</f>
        <v>35305.781153993121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13274.919831868548</v>
      </c>
      <c r="C38" s="1"/>
      <c r="D38" s="1"/>
      <c r="E38" s="11">
        <f>E27*G38</f>
        <v>10438.879327474206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 t="s">
        <v>599</v>
      </c>
    </row>
    <row r="40" spans="1:8" ht="12" thickBot="1">
      <c r="A40" s="20" t="s">
        <v>21</v>
      </c>
      <c r="B40" s="34"/>
      <c r="C40" s="1"/>
      <c r="D40" s="1"/>
      <c r="E40" s="35" t="s">
        <v>190</v>
      </c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v>285596.2</v>
      </c>
      <c r="C43" s="1"/>
      <c r="D43" s="5">
        <v>124073.09</v>
      </c>
      <c r="E43" s="6">
        <v>103521.48</v>
      </c>
    </row>
    <row r="44" spans="1:8">
      <c r="A44" s="18" t="s">
        <v>5</v>
      </c>
      <c r="B44" s="44">
        <v>480</v>
      </c>
      <c r="C44" s="1"/>
      <c r="D44" s="8"/>
      <c r="E44" s="41">
        <v>480</v>
      </c>
    </row>
    <row r="45" spans="1:8">
      <c r="A45" s="18" t="s">
        <v>6</v>
      </c>
      <c r="B45" s="8">
        <v>276611.32</v>
      </c>
      <c r="C45" s="1"/>
      <c r="D45" s="8">
        <v>124073.09</v>
      </c>
      <c r="E45" s="9">
        <v>97566.24</v>
      </c>
    </row>
    <row r="46" spans="1:8">
      <c r="A46" s="48" t="s">
        <v>7</v>
      </c>
      <c r="B46" s="8"/>
      <c r="C46" s="1"/>
      <c r="D46" s="8"/>
      <c r="E46" s="9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53">
        <f>B45*G47</f>
        <v>43864.615131830338</v>
      </c>
      <c r="C47" s="1"/>
      <c r="D47" s="53">
        <f>D45*G47</f>
        <v>19675.327607948031</v>
      </c>
      <c r="E47" s="56">
        <f>E45*G47</f>
        <v>15471.910431792128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53">
        <f>B45*G48</f>
        <v>21668.062896446307</v>
      </c>
      <c r="C48" s="1"/>
      <c r="D48" s="53">
        <f>D45*G48</f>
        <v>9719.1377340466152</v>
      </c>
      <c r="E48" s="56">
        <f>E45*G48</f>
        <v>7642.7509361864713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10">
        <f>B45*G49</f>
        <v>23782.02025219717</v>
      </c>
      <c r="C49" s="1"/>
      <c r="D49" s="10">
        <f>D45*G49</f>
        <v>10667.3462934658</v>
      </c>
      <c r="E49" s="11">
        <f>E45*G49</f>
        <v>8388.385173863202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30969.475261750096</v>
      </c>
      <c r="C50" s="1"/>
      <c r="D50" s="10">
        <f>D45*G50</f>
        <v>13891.25539549102</v>
      </c>
      <c r="E50" s="11">
        <f>E45*G50</f>
        <v>10923.54158196408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10675.484646541841</v>
      </c>
      <c r="C51" s="1"/>
      <c r="D51" s="10">
        <f>D45*G51</f>
        <v>4788.4532250668699</v>
      </c>
      <c r="E51" s="11">
        <f>E45*G51</f>
        <v>3765.4529002674817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10041.297439816582</v>
      </c>
      <c r="C52" s="1"/>
      <c r="D52" s="10">
        <f>D45*G52</f>
        <v>4503.9906572411155</v>
      </c>
      <c r="E52" s="11">
        <f>E45*G52</f>
        <v>3541.7626289644627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2008.2594879633166</v>
      </c>
      <c r="C53" s="1"/>
      <c r="D53" s="10">
        <f>D45*G53</f>
        <v>900.79813144822299</v>
      </c>
      <c r="E53" s="11">
        <f>E45*G53</f>
        <v>708.35252579289261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3910.8211081390905</v>
      </c>
      <c r="C54" s="1"/>
      <c r="D54" s="10">
        <f>D45*G54</f>
        <v>1754.1858349254871</v>
      </c>
      <c r="E54" s="11">
        <f>E45*G54</f>
        <v>1379.4233397019489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100095.8807948032</v>
      </c>
      <c r="C55" s="1"/>
      <c r="D55" s="10">
        <f>D45*G55</f>
        <v>44897.675288498278</v>
      </c>
      <c r="E55" s="11">
        <f>E45*G55</f>
        <v>35305.781153993121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29595.402980512034</v>
      </c>
      <c r="C56" s="1"/>
      <c r="D56" s="10">
        <f>D45*G56</f>
        <v>13274.919831868548</v>
      </c>
      <c r="E56" s="11">
        <f>E45*G56</f>
        <v>10438.879327474206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10">
        <v>504.88</v>
      </c>
      <c r="C57" s="1"/>
      <c r="D57" s="10"/>
      <c r="E57" s="11" t="s">
        <v>599</v>
      </c>
    </row>
    <row r="58" spans="1:8" ht="12" thickBot="1">
      <c r="A58" s="20" t="s">
        <v>21</v>
      </c>
      <c r="B58" s="34" t="s">
        <v>190</v>
      </c>
      <c r="C58" s="1"/>
      <c r="D58" s="34"/>
      <c r="E58" s="35" t="s">
        <v>190</v>
      </c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8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M61"/>
  <sheetViews>
    <sheetView topLeftCell="A31" workbookViewId="0">
      <selection activeCell="A57" sqref="A57:D61"/>
    </sheetView>
  </sheetViews>
  <sheetFormatPr defaultColWidth="7.5703125" defaultRowHeight="11.25"/>
  <cols>
    <col min="1" max="1" width="90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39" customHeight="1">
      <c r="A1" s="85" t="s">
        <v>718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32">
        <v>-16773.939999999999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292364.57</v>
      </c>
      <c r="C7" s="1"/>
      <c r="D7" s="5">
        <v>186023.05</v>
      </c>
      <c r="E7" s="6">
        <v>89567.58</v>
      </c>
    </row>
    <row r="8" spans="1:8">
      <c r="A8" s="18" t="s">
        <v>5</v>
      </c>
      <c r="B8" s="44">
        <v>900</v>
      </c>
      <c r="C8" s="1"/>
      <c r="D8" s="44">
        <v>60</v>
      </c>
      <c r="E8" s="41">
        <v>840</v>
      </c>
    </row>
    <row r="9" spans="1:8">
      <c r="A9" s="18" t="s">
        <v>6</v>
      </c>
      <c r="B9" s="10">
        <v>276464.57</v>
      </c>
      <c r="C9" s="1"/>
      <c r="D9" s="10">
        <v>181963.05</v>
      </c>
      <c r="E9" s="11">
        <v>77727.58</v>
      </c>
    </row>
    <row r="10" spans="1:8">
      <c r="A10" s="48" t="s">
        <v>7</v>
      </c>
      <c r="B10" s="10"/>
      <c r="C10" s="1"/>
      <c r="D10" s="10"/>
      <c r="E10" s="11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10">
        <f>B9*G11</f>
        <v>43841.343733282381</v>
      </c>
      <c r="C11" s="1"/>
      <c r="D11" s="10">
        <f>D9*G11</f>
        <v>28855.432078716083</v>
      </c>
      <c r="E11" s="11">
        <f>E9*G11</f>
        <v>12325.924990447076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10">
        <f>B9*G12</f>
        <v>21656.56738632021</v>
      </c>
      <c r="C12" s="1"/>
      <c r="D12" s="10">
        <f>D9*G12</f>
        <v>14253.888135269388</v>
      </c>
      <c r="E12" s="11">
        <f>E9*G12</f>
        <v>6088.7099350401213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23769.403228888037</v>
      </c>
      <c r="C13" s="1"/>
      <c r="D13" s="53">
        <f>D9*G13</f>
        <v>15644.511367978599</v>
      </c>
      <c r="E13" s="56">
        <f>E9*G13</f>
        <v>6682.7304165074511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30953.045093618646</v>
      </c>
      <c r="C14" s="1"/>
      <c r="D14" s="10">
        <f>D9*G14</f>
        <v>20372.630359189909</v>
      </c>
      <c r="E14" s="11">
        <f>E9*G14</f>
        <v>8702.4000534963689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10669.82100496752</v>
      </c>
      <c r="C15" s="1"/>
      <c r="D15" s="10">
        <f>D9*G15</f>
        <v>7022.647325181505</v>
      </c>
      <c r="E15" s="11">
        <f>E9*G15</f>
        <v>2999.8034314100114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10035.970252197172</v>
      </c>
      <c r="C16" s="1"/>
      <c r="D16" s="10">
        <f>D9*G16</f>
        <v>6605.4603553687411</v>
      </c>
      <c r="E16" s="11">
        <f>E9*G16</f>
        <v>2821.5972869698126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2007.1940504394342</v>
      </c>
      <c r="C17" s="1"/>
      <c r="D17" s="10">
        <f>D9*G17</f>
        <v>1321.0920710737485</v>
      </c>
      <c r="E17" s="11">
        <f>E9*G17</f>
        <v>564.31945739396247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3908.7463087504775</v>
      </c>
      <c r="C18" s="1"/>
      <c r="D18" s="10">
        <f>D9*G18</f>
        <v>2572.6529805120363</v>
      </c>
      <c r="E18" s="11">
        <f>E9*G18</f>
        <v>1098.9378907145585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100042.77714558654</v>
      </c>
      <c r="C19" s="1"/>
      <c r="D19" s="10">
        <f>D9*G19</f>
        <v>65846.010068781048</v>
      </c>
      <c r="E19" s="11">
        <f>E9*G19</f>
        <v>28126.86979747803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29579.701795949557</v>
      </c>
      <c r="C20" s="1"/>
      <c r="D20" s="10">
        <f>D9*G20</f>
        <v>19468.72525792892</v>
      </c>
      <c r="E20" s="11">
        <f>E9*G20</f>
        <v>8316.2867405426041</v>
      </c>
      <c r="G20" s="1">
        <f>H20/H10</f>
        <v>0.10699273977837216</v>
      </c>
      <c r="H20" s="16">
        <v>2.8</v>
      </c>
    </row>
    <row r="21" spans="1:8" ht="12" thickBot="1">
      <c r="A21" s="20" t="s">
        <v>21</v>
      </c>
      <c r="B21" s="34" t="s">
        <v>496</v>
      </c>
      <c r="C21" s="1"/>
      <c r="D21" s="34" t="s">
        <v>176</v>
      </c>
      <c r="E21" s="35" t="s">
        <v>387</v>
      </c>
    </row>
    <row r="22" spans="1:8" s="69" customFormat="1" ht="15">
      <c r="A22" s="92" t="s">
        <v>611</v>
      </c>
      <c r="B22" s="92"/>
      <c r="C22" s="92"/>
    </row>
    <row r="23" spans="1:8" ht="12" thickBot="1">
      <c r="A23" s="92"/>
      <c r="B23" s="92"/>
      <c r="C23" s="92"/>
    </row>
    <row r="24" spans="1:8">
      <c r="A24" s="17" t="s">
        <v>4</v>
      </c>
      <c r="B24" s="5">
        <v>186023.05</v>
      </c>
      <c r="C24" s="1"/>
      <c r="D24" s="1"/>
      <c r="E24" s="6">
        <v>89567.58</v>
      </c>
    </row>
    <row r="25" spans="1:8">
      <c r="A25" s="18" t="s">
        <v>5</v>
      </c>
      <c r="B25" s="44">
        <v>60</v>
      </c>
      <c r="C25" s="1"/>
      <c r="D25" s="1"/>
      <c r="E25" s="41">
        <v>840</v>
      </c>
    </row>
    <row r="26" spans="1:8">
      <c r="A26" s="18" t="s">
        <v>6</v>
      </c>
      <c r="B26" s="10">
        <v>181963.05</v>
      </c>
      <c r="C26" s="1"/>
      <c r="D26" s="1"/>
      <c r="E26" s="11">
        <v>77727.58</v>
      </c>
    </row>
    <row r="27" spans="1:8">
      <c r="A27" s="48" t="s">
        <v>7</v>
      </c>
      <c r="B27" s="10"/>
      <c r="C27" s="1"/>
      <c r="D27" s="1"/>
      <c r="E27" s="11"/>
      <c r="G27" s="1">
        <f>G28+G29+G30+G31+G32+G33+G34+G35+G36+G37</f>
        <v>1</v>
      </c>
      <c r="H27" s="1">
        <v>26.17</v>
      </c>
    </row>
    <row r="28" spans="1:8">
      <c r="A28" s="13" t="s">
        <v>578</v>
      </c>
      <c r="B28" s="10">
        <f>B26*G28</f>
        <v>28855.432078716083</v>
      </c>
      <c r="C28" s="1"/>
      <c r="D28" s="1"/>
      <c r="E28" s="11">
        <f>E26*G28</f>
        <v>12325.924990447076</v>
      </c>
      <c r="G28" s="1">
        <f>H28/H27</f>
        <v>0.15857852502865877</v>
      </c>
      <c r="H28" s="1">
        <v>4.1500000000000004</v>
      </c>
    </row>
    <row r="29" spans="1:8">
      <c r="A29" s="13" t="s">
        <v>9</v>
      </c>
      <c r="B29" s="10">
        <f>B26*G29</f>
        <v>14253.888135269388</v>
      </c>
      <c r="C29" s="1"/>
      <c r="D29" s="1"/>
      <c r="E29" s="11">
        <f>E26*G29</f>
        <v>6088.7099350401213</v>
      </c>
      <c r="G29" s="1">
        <f>H29/H27</f>
        <v>7.8333970194879615E-2</v>
      </c>
      <c r="H29" s="1">
        <v>2.0499999999999998</v>
      </c>
    </row>
    <row r="30" spans="1:8">
      <c r="A30" s="13" t="s">
        <v>579</v>
      </c>
      <c r="B30" s="53">
        <f>B26*G30</f>
        <v>15644.511367978599</v>
      </c>
      <c r="C30" s="1"/>
      <c r="D30" s="1"/>
      <c r="E30" s="56">
        <f>E26*G30</f>
        <v>6682.7304165074511</v>
      </c>
      <c r="G30" s="1">
        <f>H30/H27</f>
        <v>8.597630875047764E-2</v>
      </c>
      <c r="H30" s="1">
        <v>2.25</v>
      </c>
    </row>
    <row r="31" spans="1:8">
      <c r="A31" s="13" t="s">
        <v>12</v>
      </c>
      <c r="B31" s="10">
        <f>B26*G31</f>
        <v>20372.630359189909</v>
      </c>
      <c r="C31" s="1"/>
      <c r="D31" s="1"/>
      <c r="E31" s="11">
        <f>E26*G31</f>
        <v>8702.4000534963689</v>
      </c>
      <c r="G31" s="1">
        <f>H31/H27</f>
        <v>0.11196025983951088</v>
      </c>
      <c r="H31" s="1">
        <v>2.93</v>
      </c>
    </row>
    <row r="32" spans="1:8">
      <c r="A32" s="13" t="s">
        <v>580</v>
      </c>
      <c r="B32" s="10">
        <f>B26*G32</f>
        <v>7022.647325181505</v>
      </c>
      <c r="C32" s="1"/>
      <c r="D32" s="1"/>
      <c r="E32" s="11">
        <f>E26*G32</f>
        <v>2999.8034314100114</v>
      </c>
      <c r="G32" s="1">
        <f>H32/H27</f>
        <v>3.8593809705769963E-2</v>
      </c>
      <c r="H32" s="1">
        <v>1.01</v>
      </c>
    </row>
    <row r="33" spans="1:8">
      <c r="A33" s="13" t="s">
        <v>581</v>
      </c>
      <c r="B33" s="10">
        <f>B26*G33</f>
        <v>6605.4603553687411</v>
      </c>
      <c r="C33" s="1"/>
      <c r="D33" s="1"/>
      <c r="E33" s="11">
        <f>E26*G33</f>
        <v>2821.5972869698126</v>
      </c>
      <c r="G33" s="1">
        <f>H33/H27</f>
        <v>3.6301108139090557E-2</v>
      </c>
      <c r="H33" s="1">
        <v>0.95</v>
      </c>
    </row>
    <row r="34" spans="1:8">
      <c r="A34" s="13" t="s">
        <v>14</v>
      </c>
      <c r="B34" s="10">
        <f>B26*G34</f>
        <v>1321.0920710737485</v>
      </c>
      <c r="C34" s="1"/>
      <c r="D34" s="1"/>
      <c r="E34" s="11">
        <f>E26*G34</f>
        <v>564.31945739396247</v>
      </c>
      <c r="G34" s="1">
        <f>H34/H27</f>
        <v>7.2602216278181116E-3</v>
      </c>
      <c r="H34" s="1">
        <v>0.19</v>
      </c>
    </row>
    <row r="35" spans="1:8">
      <c r="A35" s="13" t="s">
        <v>17</v>
      </c>
      <c r="B35" s="10">
        <f>B26*G35</f>
        <v>2572.6529805120363</v>
      </c>
      <c r="C35" s="1"/>
      <c r="D35" s="1"/>
      <c r="E35" s="11">
        <f>E26*G35</f>
        <v>1098.9378907145585</v>
      </c>
      <c r="G35" s="1">
        <f>H35/H27</f>
        <v>1.4138326327856323E-2</v>
      </c>
      <c r="H35" s="1">
        <v>0.37</v>
      </c>
    </row>
    <row r="36" spans="1:8" ht="22.5">
      <c r="A36" s="13" t="s">
        <v>582</v>
      </c>
      <c r="B36" s="10">
        <f>B26*G36</f>
        <v>65846.010068781048</v>
      </c>
      <c r="C36" s="1"/>
      <c r="D36" s="1"/>
      <c r="E36" s="11">
        <f>E26*G36</f>
        <v>28126.86979747803</v>
      </c>
      <c r="G36" s="1">
        <f>H36/H27</f>
        <v>0.36186473060756591</v>
      </c>
      <c r="H36" s="1">
        <v>9.4700000000000006</v>
      </c>
    </row>
    <row r="37" spans="1:8">
      <c r="A37" s="13" t="s">
        <v>583</v>
      </c>
      <c r="B37" s="10">
        <f>B26*G37</f>
        <v>19468.72525792892</v>
      </c>
      <c r="C37" s="1"/>
      <c r="D37" s="1"/>
      <c r="E37" s="11">
        <f>E26*G37</f>
        <v>8316.2867405426041</v>
      </c>
      <c r="G37" s="1">
        <f>H37/H27</f>
        <v>0.10699273977837216</v>
      </c>
      <c r="H37" s="16">
        <v>2.8</v>
      </c>
    </row>
    <row r="38" spans="1:8" ht="12" thickBot="1">
      <c r="A38" s="20" t="s">
        <v>21</v>
      </c>
      <c r="B38" s="34" t="s">
        <v>176</v>
      </c>
      <c r="C38" s="1"/>
      <c r="D38" s="1"/>
      <c r="E38" s="35" t="s">
        <v>387</v>
      </c>
    </row>
    <row r="39" spans="1:8">
      <c r="A39" s="101" t="s">
        <v>612</v>
      </c>
      <c r="B39" s="102"/>
    </row>
    <row r="40" spans="1:8" ht="12" thickBot="1">
      <c r="A40" s="98"/>
      <c r="B40" s="99"/>
    </row>
    <row r="41" spans="1:8">
      <c r="A41" s="17" t="s">
        <v>4</v>
      </c>
      <c r="B41" s="5">
        <v>292364.57</v>
      </c>
      <c r="C41" s="1"/>
      <c r="D41" s="5">
        <v>186023.05</v>
      </c>
      <c r="E41" s="6">
        <v>89567.58</v>
      </c>
    </row>
    <row r="42" spans="1:8">
      <c r="A42" s="18" t="s">
        <v>5</v>
      </c>
      <c r="B42" s="44">
        <v>900</v>
      </c>
      <c r="C42" s="1"/>
      <c r="D42" s="44">
        <v>60</v>
      </c>
      <c r="E42" s="41">
        <v>840</v>
      </c>
    </row>
    <row r="43" spans="1:8">
      <c r="A43" s="18" t="s">
        <v>6</v>
      </c>
      <c r="B43" s="10">
        <v>276464.57</v>
      </c>
      <c r="C43" s="1"/>
      <c r="D43" s="10">
        <v>181963.05</v>
      </c>
      <c r="E43" s="11">
        <v>77727.58</v>
      </c>
    </row>
    <row r="44" spans="1:8">
      <c r="A44" s="48" t="s">
        <v>7</v>
      </c>
      <c r="B44" s="10"/>
      <c r="C44" s="1"/>
      <c r="D44" s="10"/>
      <c r="E44" s="11"/>
      <c r="G44" s="1">
        <f>G45+G46+G47+G48+G49+G50+G51+G52+G53+G54</f>
        <v>1</v>
      </c>
      <c r="H44" s="1">
        <v>26.17</v>
      </c>
    </row>
    <row r="45" spans="1:8">
      <c r="A45" s="13" t="s">
        <v>578</v>
      </c>
      <c r="B45" s="10">
        <f>B43*G45</f>
        <v>43841.343733282381</v>
      </c>
      <c r="C45" s="1"/>
      <c r="D45" s="10">
        <f>D43*G45</f>
        <v>28855.432078716083</v>
      </c>
      <c r="E45" s="11">
        <f>E43*G45</f>
        <v>12325.924990447076</v>
      </c>
      <c r="G45" s="1">
        <f>H45/H44</f>
        <v>0.15857852502865877</v>
      </c>
      <c r="H45" s="1">
        <v>4.1500000000000004</v>
      </c>
    </row>
    <row r="46" spans="1:8">
      <c r="A46" s="13" t="s">
        <v>9</v>
      </c>
      <c r="B46" s="10">
        <f>B43*G46</f>
        <v>21656.56738632021</v>
      </c>
      <c r="C46" s="1"/>
      <c r="D46" s="10">
        <f>D43*G46</f>
        <v>14253.888135269388</v>
      </c>
      <c r="E46" s="11">
        <f>E43*G46</f>
        <v>6088.7099350401213</v>
      </c>
      <c r="G46" s="1">
        <f>H46/H44</f>
        <v>7.8333970194879615E-2</v>
      </c>
      <c r="H46" s="1">
        <v>2.0499999999999998</v>
      </c>
    </row>
    <row r="47" spans="1:8">
      <c r="A47" s="13" t="s">
        <v>579</v>
      </c>
      <c r="B47" s="53">
        <f>B43*G47</f>
        <v>23769.403228888037</v>
      </c>
      <c r="C47" s="1"/>
      <c r="D47" s="53">
        <f>D43*G47</f>
        <v>15644.511367978599</v>
      </c>
      <c r="E47" s="56">
        <f>E43*G47</f>
        <v>6682.7304165074511</v>
      </c>
      <c r="G47" s="1">
        <f>H47/H44</f>
        <v>8.597630875047764E-2</v>
      </c>
      <c r="H47" s="1">
        <v>2.25</v>
      </c>
    </row>
    <row r="48" spans="1:8">
      <c r="A48" s="13" t="s">
        <v>12</v>
      </c>
      <c r="B48" s="10">
        <f>B43*G48</f>
        <v>30953.045093618646</v>
      </c>
      <c r="C48" s="1"/>
      <c r="D48" s="10">
        <f>D43*G48</f>
        <v>20372.630359189909</v>
      </c>
      <c r="E48" s="11">
        <f>E43*G48</f>
        <v>8702.4000534963689</v>
      </c>
      <c r="G48" s="1">
        <f>H48/H44</f>
        <v>0.11196025983951088</v>
      </c>
      <c r="H48" s="1">
        <v>2.93</v>
      </c>
    </row>
    <row r="49" spans="1:8">
      <c r="A49" s="13" t="s">
        <v>580</v>
      </c>
      <c r="B49" s="10">
        <f>B43*G49</f>
        <v>10669.82100496752</v>
      </c>
      <c r="C49" s="1"/>
      <c r="D49" s="10">
        <f>D43*G49</f>
        <v>7022.647325181505</v>
      </c>
      <c r="E49" s="11">
        <f>E43*G49</f>
        <v>2999.8034314100114</v>
      </c>
      <c r="G49" s="1">
        <f>H49/H44</f>
        <v>3.8593809705769963E-2</v>
      </c>
      <c r="H49" s="1">
        <v>1.01</v>
      </c>
    </row>
    <row r="50" spans="1:8">
      <c r="A50" s="13" t="s">
        <v>581</v>
      </c>
      <c r="B50" s="10">
        <f>B43*G50</f>
        <v>10035.970252197172</v>
      </c>
      <c r="C50" s="1"/>
      <c r="D50" s="10">
        <f>D43*G50</f>
        <v>6605.4603553687411</v>
      </c>
      <c r="E50" s="11">
        <f>E43*G50</f>
        <v>2821.5972869698126</v>
      </c>
      <c r="G50" s="1">
        <f>H50/H44</f>
        <v>3.6301108139090557E-2</v>
      </c>
      <c r="H50" s="1">
        <v>0.95</v>
      </c>
    </row>
    <row r="51" spans="1:8">
      <c r="A51" s="13" t="s">
        <v>14</v>
      </c>
      <c r="B51" s="10">
        <f>B43*G51</f>
        <v>2007.1940504394342</v>
      </c>
      <c r="C51" s="1"/>
      <c r="D51" s="10">
        <f>D43*G51</f>
        <v>1321.0920710737485</v>
      </c>
      <c r="E51" s="11">
        <f>E43*G51</f>
        <v>564.31945739396247</v>
      </c>
      <c r="G51" s="1">
        <f>H51/H44</f>
        <v>7.2602216278181116E-3</v>
      </c>
      <c r="H51" s="1">
        <v>0.19</v>
      </c>
    </row>
    <row r="52" spans="1:8">
      <c r="A52" s="13" t="s">
        <v>17</v>
      </c>
      <c r="B52" s="10">
        <f>B43*G52</f>
        <v>3908.7463087504775</v>
      </c>
      <c r="C52" s="1"/>
      <c r="D52" s="10">
        <f>D43*G52</f>
        <v>2572.6529805120363</v>
      </c>
      <c r="E52" s="11">
        <f>E43*G52</f>
        <v>1098.9378907145585</v>
      </c>
      <c r="G52" s="1">
        <f>H52/H44</f>
        <v>1.4138326327856323E-2</v>
      </c>
      <c r="H52" s="1">
        <v>0.37</v>
      </c>
    </row>
    <row r="53" spans="1:8" ht="22.5">
      <c r="A53" s="13" t="s">
        <v>582</v>
      </c>
      <c r="B53" s="10">
        <f>B43*G53</f>
        <v>100042.77714558654</v>
      </c>
      <c r="C53" s="1"/>
      <c r="D53" s="10">
        <f>D43*G53</f>
        <v>65846.010068781048</v>
      </c>
      <c r="E53" s="11">
        <f>E43*G53</f>
        <v>28126.86979747803</v>
      </c>
      <c r="G53" s="1">
        <f>H53/H44</f>
        <v>0.36186473060756591</v>
      </c>
      <c r="H53" s="1">
        <v>9.4700000000000006</v>
      </c>
    </row>
    <row r="54" spans="1:8">
      <c r="A54" s="13" t="s">
        <v>583</v>
      </c>
      <c r="B54" s="10">
        <f>B43*G54</f>
        <v>29579.701795949557</v>
      </c>
      <c r="C54" s="1"/>
      <c r="D54" s="10">
        <f>D43*G54</f>
        <v>19468.72525792892</v>
      </c>
      <c r="E54" s="11">
        <f>E43*G54</f>
        <v>8316.2867405426041</v>
      </c>
      <c r="G54" s="1">
        <f>H54/H44</f>
        <v>0.10699273977837216</v>
      </c>
      <c r="H54" s="16">
        <v>2.8</v>
      </c>
    </row>
    <row r="55" spans="1:8" ht="12" thickBot="1">
      <c r="A55" s="20" t="s">
        <v>21</v>
      </c>
      <c r="B55" s="34" t="s">
        <v>496</v>
      </c>
      <c r="C55" s="1"/>
      <c r="D55" s="34" t="s">
        <v>176</v>
      </c>
      <c r="E55" s="35" t="s">
        <v>387</v>
      </c>
    </row>
    <row r="57" spans="1:8" ht="12.75">
      <c r="A57" s="93" t="s">
        <v>832</v>
      </c>
      <c r="B57" s="93"/>
      <c r="C57" s="93"/>
      <c r="D57" s="93"/>
    </row>
    <row r="58" spans="1:8" ht="12">
      <c r="A58" s="82" t="s">
        <v>0</v>
      </c>
      <c r="B58" s="82"/>
      <c r="C58" s="77">
        <f>C21-C40</f>
        <v>0</v>
      </c>
      <c r="D58" s="78">
        <f>D31-D39</f>
        <v>0</v>
      </c>
    </row>
    <row r="59" spans="1:8" ht="12">
      <c r="A59" s="82" t="s">
        <v>1</v>
      </c>
      <c r="B59" s="82"/>
      <c r="C59" s="77">
        <f>C32-C51</f>
        <v>0</v>
      </c>
      <c r="D59" s="79">
        <f>D32-D54</f>
        <v>-19468.72525792892</v>
      </c>
    </row>
    <row r="60" spans="1:8" ht="12">
      <c r="A60" s="83" t="s">
        <v>2</v>
      </c>
      <c r="B60" s="83"/>
      <c r="C60" s="80">
        <f>C20-C39</f>
        <v>0</v>
      </c>
      <c r="D60" s="79" t="e">
        <f>D33-D55</f>
        <v>#VALUE!</v>
      </c>
    </row>
    <row r="61" spans="1:8" ht="24">
      <c r="A61" s="82" t="s">
        <v>3</v>
      </c>
      <c r="B61" s="82"/>
      <c r="C61" s="81">
        <f>[1]ерши!$H$317</f>
        <v>174673.59999999998</v>
      </c>
      <c r="D61" s="78">
        <v>565689.03</v>
      </c>
    </row>
  </sheetData>
  <mergeCells count="6">
    <mergeCell ref="A57:D57"/>
    <mergeCell ref="A39:B4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M61"/>
  <sheetViews>
    <sheetView topLeftCell="A37" workbookViewId="0">
      <selection activeCell="A57" sqref="A57:D61"/>
    </sheetView>
  </sheetViews>
  <sheetFormatPr defaultColWidth="7.5703125" defaultRowHeight="11.25"/>
  <cols>
    <col min="1" max="1" width="76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3.5" customHeight="1">
      <c r="A1" s="85" t="s">
        <v>717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47">
        <v>-12527.72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143203.69</v>
      </c>
      <c r="C7" s="1"/>
      <c r="D7" s="5">
        <v>90587.22</v>
      </c>
      <c r="E7" s="6">
        <v>40088.75</v>
      </c>
    </row>
    <row r="8" spans="1:8">
      <c r="A8" s="18" t="s">
        <v>5</v>
      </c>
      <c r="B8" s="44">
        <v>360</v>
      </c>
      <c r="C8" s="1"/>
      <c r="D8" s="44">
        <v>60</v>
      </c>
      <c r="E8" s="41">
        <v>300</v>
      </c>
    </row>
    <row r="9" spans="1:8">
      <c r="A9" s="18" t="s">
        <v>6</v>
      </c>
      <c r="B9" s="8">
        <v>136843.69</v>
      </c>
      <c r="C9" s="1"/>
      <c r="D9" s="8">
        <v>89527.22</v>
      </c>
      <c r="E9" s="9">
        <v>34788.75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21700.470519679024</v>
      </c>
      <c r="C11" s="1"/>
      <c r="D11" s="53">
        <f>D9*G11</f>
        <v>14197.09449751624</v>
      </c>
      <c r="E11" s="56">
        <f>E9*G11</f>
        <v>5516.7486625907532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10719.509533817345</v>
      </c>
      <c r="C12" s="1"/>
      <c r="D12" s="53">
        <f>D9*G12</f>
        <v>7013.0225831104299</v>
      </c>
      <c r="E12" s="56">
        <f>E9*G12</f>
        <v>2725.1409056171183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11765.31534199465</v>
      </c>
      <c r="C13" s="1"/>
      <c r="D13" s="53">
        <f>D9*G13</f>
        <v>7697.2199082919369</v>
      </c>
      <c r="E13" s="56">
        <f>E9*G13</f>
        <v>2991.0083110431788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53">
        <f>B9*G14</f>
        <v>15321.055089797477</v>
      </c>
      <c r="C14" s="1"/>
      <c r="D14" s="53">
        <f>D9*G14</f>
        <v>10023.490813909055</v>
      </c>
      <c r="E14" s="56">
        <f>E9*G14</f>
        <v>3894.9574894917841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5281.3193312953763</v>
      </c>
      <c r="C15" s="1"/>
      <c r="D15" s="10">
        <f>D9*G15</f>
        <v>3455.1964921666026</v>
      </c>
      <c r="E15" s="11">
        <f>E9*G15</f>
        <v>1342.6303974016048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4967.5775888421849</v>
      </c>
      <c r="C16" s="1"/>
      <c r="D16" s="10">
        <f>D9*G16</f>
        <v>3249.9372946121512</v>
      </c>
      <c r="E16" s="11">
        <f>E9*G16</f>
        <v>1262.8701757737865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993.51551776843701</v>
      </c>
      <c r="C17" s="1"/>
      <c r="D17" s="10">
        <f>D9*G17</f>
        <v>649.98745892243016</v>
      </c>
      <c r="E17" s="11">
        <f>E9*G17</f>
        <v>252.57403515475733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1934.7407451280092</v>
      </c>
      <c r="C18" s="1"/>
      <c r="D18" s="10">
        <f>D9*G18</f>
        <v>1265.7650515857852</v>
      </c>
      <c r="E18" s="11">
        <f>E9*G18</f>
        <v>491.85470003821166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49518.905017195262</v>
      </c>
      <c r="C19" s="1"/>
      <c r="D19" s="10">
        <f>D9*G19</f>
        <v>32396.743347344287</v>
      </c>
      <c r="E19" s="11">
        <f>E9*G19</f>
        <v>12588.821646923958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53">
        <f>B9*G20</f>
        <v>14641.281314482228</v>
      </c>
      <c r="C20" s="1"/>
      <c r="D20" s="53">
        <f>D9*G20</f>
        <v>9578.7625525410767</v>
      </c>
      <c r="E20" s="56">
        <f>E9*G20</f>
        <v>3722.1436759648445</v>
      </c>
      <c r="G20" s="1">
        <f>H20/H10</f>
        <v>0.10699273977837216</v>
      </c>
      <c r="H20" s="16">
        <v>2.8</v>
      </c>
    </row>
    <row r="21" spans="1:8" ht="12" thickBot="1">
      <c r="A21" s="20" t="s">
        <v>21</v>
      </c>
      <c r="B21" s="21" t="s">
        <v>183</v>
      </c>
      <c r="C21" s="1"/>
      <c r="D21" s="21" t="s">
        <v>25</v>
      </c>
      <c r="E21" s="22" t="s">
        <v>182</v>
      </c>
    </row>
    <row r="22" spans="1:8" s="69" customFormat="1" ht="15">
      <c r="A22" s="92" t="s">
        <v>611</v>
      </c>
      <c r="B22" s="92"/>
      <c r="C22" s="92"/>
    </row>
    <row r="23" spans="1:8" ht="12" thickBot="1">
      <c r="A23" s="92"/>
      <c r="B23" s="92"/>
      <c r="C23" s="92"/>
    </row>
    <row r="24" spans="1:8">
      <c r="A24" s="17" t="s">
        <v>4</v>
      </c>
      <c r="B24" s="5">
        <v>90587.22</v>
      </c>
      <c r="C24" s="1"/>
      <c r="D24" s="1"/>
      <c r="E24" s="6">
        <v>40088.75</v>
      </c>
    </row>
    <row r="25" spans="1:8">
      <c r="A25" s="18" t="s">
        <v>5</v>
      </c>
      <c r="B25" s="44">
        <v>60</v>
      </c>
      <c r="C25" s="1"/>
      <c r="D25" s="1"/>
      <c r="E25" s="41">
        <v>300</v>
      </c>
    </row>
    <row r="26" spans="1:8">
      <c r="A26" s="18" t="s">
        <v>6</v>
      </c>
      <c r="B26" s="8">
        <v>89527.22</v>
      </c>
      <c r="C26" s="1"/>
      <c r="D26" s="1"/>
      <c r="E26" s="9">
        <v>34788.75</v>
      </c>
    </row>
    <row r="27" spans="1:8">
      <c r="A27" s="48" t="s">
        <v>7</v>
      </c>
      <c r="B27" s="8"/>
      <c r="C27" s="1"/>
      <c r="D27" s="1"/>
      <c r="E27" s="9"/>
      <c r="G27" s="1">
        <f>G28+G29+G30+G31+G32+G33+G34+G35+G36+G37</f>
        <v>1</v>
      </c>
      <c r="H27" s="1">
        <v>26.17</v>
      </c>
    </row>
    <row r="28" spans="1:8">
      <c r="A28" s="13" t="s">
        <v>578</v>
      </c>
      <c r="B28" s="53">
        <f>B26*G28</f>
        <v>14197.09449751624</v>
      </c>
      <c r="C28" s="1"/>
      <c r="D28" s="1"/>
      <c r="E28" s="56">
        <f>E26*G28</f>
        <v>5516.7486625907532</v>
      </c>
      <c r="G28" s="1">
        <f>H28/H27</f>
        <v>0.15857852502865877</v>
      </c>
      <c r="H28" s="1">
        <v>4.1500000000000004</v>
      </c>
    </row>
    <row r="29" spans="1:8">
      <c r="A29" s="13" t="s">
        <v>9</v>
      </c>
      <c r="B29" s="53">
        <f>B26*G29</f>
        <v>7013.0225831104299</v>
      </c>
      <c r="C29" s="1"/>
      <c r="D29" s="1"/>
      <c r="E29" s="56">
        <f>E26*G29</f>
        <v>2725.1409056171183</v>
      </c>
      <c r="G29" s="1">
        <f>H29/H27</f>
        <v>7.8333970194879615E-2</v>
      </c>
      <c r="H29" s="1">
        <v>2.0499999999999998</v>
      </c>
    </row>
    <row r="30" spans="1:8">
      <c r="A30" s="13" t="s">
        <v>579</v>
      </c>
      <c r="B30" s="53">
        <f>B26*G30</f>
        <v>7697.2199082919369</v>
      </c>
      <c r="C30" s="1"/>
      <c r="D30" s="1"/>
      <c r="E30" s="56">
        <f>E26*G30</f>
        <v>2991.0083110431788</v>
      </c>
      <c r="G30" s="1">
        <f>H30/H27</f>
        <v>8.597630875047764E-2</v>
      </c>
      <c r="H30" s="1">
        <v>2.25</v>
      </c>
    </row>
    <row r="31" spans="1:8">
      <c r="A31" s="13" t="s">
        <v>12</v>
      </c>
      <c r="B31" s="53">
        <f>B26*G31</f>
        <v>10023.490813909055</v>
      </c>
      <c r="C31" s="1"/>
      <c r="D31" s="1"/>
      <c r="E31" s="56">
        <f>E26*G31</f>
        <v>3894.9574894917841</v>
      </c>
      <c r="G31" s="1">
        <f>H31/H27</f>
        <v>0.11196025983951088</v>
      </c>
      <c r="H31" s="1">
        <v>2.93</v>
      </c>
    </row>
    <row r="32" spans="1:8">
      <c r="A32" s="13" t="s">
        <v>580</v>
      </c>
      <c r="B32" s="10">
        <f>B26*G32</f>
        <v>3455.1964921666026</v>
      </c>
      <c r="C32" s="1"/>
      <c r="D32" s="1"/>
      <c r="E32" s="11">
        <f>E26*G32</f>
        <v>1342.6303974016048</v>
      </c>
      <c r="G32" s="1">
        <f>H32/H27</f>
        <v>3.8593809705769963E-2</v>
      </c>
      <c r="H32" s="1">
        <v>1.01</v>
      </c>
    </row>
    <row r="33" spans="1:8">
      <c r="A33" s="13" t="s">
        <v>581</v>
      </c>
      <c r="B33" s="10">
        <f>B26*G33</f>
        <v>3249.9372946121512</v>
      </c>
      <c r="C33" s="1"/>
      <c r="D33" s="1"/>
      <c r="E33" s="11">
        <f>E26*G33</f>
        <v>1262.8701757737865</v>
      </c>
      <c r="G33" s="1">
        <f>H33/H27</f>
        <v>3.6301108139090557E-2</v>
      </c>
      <c r="H33" s="1">
        <v>0.95</v>
      </c>
    </row>
    <row r="34" spans="1:8">
      <c r="A34" s="13" t="s">
        <v>14</v>
      </c>
      <c r="B34" s="10">
        <f>B26*G34</f>
        <v>649.98745892243016</v>
      </c>
      <c r="C34" s="1"/>
      <c r="D34" s="1"/>
      <c r="E34" s="11">
        <f>E26*G34</f>
        <v>252.57403515475733</v>
      </c>
      <c r="G34" s="1">
        <f>H34/H27</f>
        <v>7.2602216278181116E-3</v>
      </c>
      <c r="H34" s="1">
        <v>0.19</v>
      </c>
    </row>
    <row r="35" spans="1:8">
      <c r="A35" s="13" t="s">
        <v>17</v>
      </c>
      <c r="B35" s="10">
        <f>B26*G35</f>
        <v>1265.7650515857852</v>
      </c>
      <c r="C35" s="1"/>
      <c r="D35" s="1"/>
      <c r="E35" s="11">
        <f>E26*G35</f>
        <v>491.85470003821166</v>
      </c>
      <c r="G35" s="1">
        <f>H35/H27</f>
        <v>1.4138326327856323E-2</v>
      </c>
      <c r="H35" s="1">
        <v>0.37</v>
      </c>
    </row>
    <row r="36" spans="1:8" ht="22.5">
      <c r="A36" s="13" t="s">
        <v>582</v>
      </c>
      <c r="B36" s="10">
        <f>B26*G36</f>
        <v>32396.743347344287</v>
      </c>
      <c r="C36" s="1"/>
      <c r="D36" s="1"/>
      <c r="E36" s="11">
        <f>E26*G36</f>
        <v>12588.821646923958</v>
      </c>
      <c r="G36" s="1">
        <f>H36/H27</f>
        <v>0.36186473060756591</v>
      </c>
      <c r="H36" s="1">
        <v>9.4700000000000006</v>
      </c>
    </row>
    <row r="37" spans="1:8">
      <c r="A37" s="13" t="s">
        <v>583</v>
      </c>
      <c r="B37" s="53">
        <f>B26*G37</f>
        <v>9578.7625525410767</v>
      </c>
      <c r="C37" s="1"/>
      <c r="D37" s="1"/>
      <c r="E37" s="56">
        <f>E26*G37</f>
        <v>3722.1436759648445</v>
      </c>
      <c r="G37" s="1">
        <f>H37/H27</f>
        <v>0.10699273977837216</v>
      </c>
      <c r="H37" s="16">
        <v>2.8</v>
      </c>
    </row>
    <row r="38" spans="1:8" ht="12" thickBot="1">
      <c r="A38" s="20" t="s">
        <v>21</v>
      </c>
      <c r="B38" s="21" t="s">
        <v>25</v>
      </c>
      <c r="C38" s="1"/>
      <c r="D38" s="1"/>
      <c r="E38" s="22" t="s">
        <v>182</v>
      </c>
    </row>
    <row r="39" spans="1:8">
      <c r="A39" s="101" t="s">
        <v>612</v>
      </c>
      <c r="B39" s="102"/>
    </row>
    <row r="40" spans="1:8" ht="12" thickBot="1">
      <c r="A40" s="98"/>
      <c r="B40" s="99"/>
    </row>
    <row r="41" spans="1:8">
      <c r="A41" s="17" t="s">
        <v>4</v>
      </c>
      <c r="B41" s="5">
        <v>143203.69</v>
      </c>
      <c r="C41" s="1"/>
      <c r="D41" s="5">
        <v>90587.22</v>
      </c>
      <c r="E41" s="6">
        <v>40088.75</v>
      </c>
    </row>
    <row r="42" spans="1:8">
      <c r="A42" s="18" t="s">
        <v>5</v>
      </c>
      <c r="B42" s="44">
        <v>360</v>
      </c>
      <c r="C42" s="1"/>
      <c r="D42" s="44">
        <v>60</v>
      </c>
      <c r="E42" s="41">
        <v>300</v>
      </c>
    </row>
    <row r="43" spans="1:8">
      <c r="A43" s="18" t="s">
        <v>6</v>
      </c>
      <c r="B43" s="8">
        <v>136843.69</v>
      </c>
      <c r="C43" s="1"/>
      <c r="D43" s="8">
        <v>89527.22</v>
      </c>
      <c r="E43" s="9">
        <v>34788.75</v>
      </c>
    </row>
    <row r="44" spans="1:8">
      <c r="A44" s="48" t="s">
        <v>7</v>
      </c>
      <c r="B44" s="8"/>
      <c r="C44" s="1"/>
      <c r="D44" s="8"/>
      <c r="E44" s="9"/>
      <c r="G44" s="1">
        <f>G45+G46+G47+G48+G49+G50+G51+G52+G53+G54</f>
        <v>1</v>
      </c>
      <c r="H44" s="1">
        <v>26.17</v>
      </c>
    </row>
    <row r="45" spans="1:8">
      <c r="A45" s="13" t="s">
        <v>578</v>
      </c>
      <c r="B45" s="53">
        <f>B43*G45</f>
        <v>21700.470519679024</v>
      </c>
      <c r="C45" s="1"/>
      <c r="D45" s="53">
        <f>D43*G45</f>
        <v>14197.09449751624</v>
      </c>
      <c r="E45" s="56">
        <f>E43*G45</f>
        <v>5516.7486625907532</v>
      </c>
      <c r="G45" s="1">
        <f>H45/H44</f>
        <v>0.15857852502865877</v>
      </c>
      <c r="H45" s="1">
        <v>4.1500000000000004</v>
      </c>
    </row>
    <row r="46" spans="1:8">
      <c r="A46" s="13" t="s">
        <v>9</v>
      </c>
      <c r="B46" s="53">
        <f>B43*G46</f>
        <v>10719.509533817345</v>
      </c>
      <c r="C46" s="1"/>
      <c r="D46" s="53">
        <f>D43*G46</f>
        <v>7013.0225831104299</v>
      </c>
      <c r="E46" s="56">
        <f>E43*G46</f>
        <v>2725.1409056171183</v>
      </c>
      <c r="G46" s="1">
        <f>H46/H44</f>
        <v>7.8333970194879615E-2</v>
      </c>
      <c r="H46" s="1">
        <v>2.0499999999999998</v>
      </c>
    </row>
    <row r="47" spans="1:8">
      <c r="A47" s="13" t="s">
        <v>579</v>
      </c>
      <c r="B47" s="53">
        <f>B43*G47</f>
        <v>11765.31534199465</v>
      </c>
      <c r="C47" s="1"/>
      <c r="D47" s="53">
        <f>D43*G47</f>
        <v>7697.2199082919369</v>
      </c>
      <c r="E47" s="56">
        <f>E43*G47</f>
        <v>2991.0083110431788</v>
      </c>
      <c r="G47" s="1">
        <f>H47/H44</f>
        <v>8.597630875047764E-2</v>
      </c>
      <c r="H47" s="1">
        <v>2.25</v>
      </c>
    </row>
    <row r="48" spans="1:8">
      <c r="A48" s="13" t="s">
        <v>12</v>
      </c>
      <c r="B48" s="53">
        <f>B43*G48</f>
        <v>15321.055089797477</v>
      </c>
      <c r="C48" s="1"/>
      <c r="D48" s="53">
        <f>D43*G48</f>
        <v>10023.490813909055</v>
      </c>
      <c r="E48" s="56">
        <f>E43*G48</f>
        <v>3894.9574894917841</v>
      </c>
      <c r="G48" s="1">
        <f>H48/H44</f>
        <v>0.11196025983951088</v>
      </c>
      <c r="H48" s="1">
        <v>2.93</v>
      </c>
    </row>
    <row r="49" spans="1:8">
      <c r="A49" s="13" t="s">
        <v>580</v>
      </c>
      <c r="B49" s="10">
        <f>B43*G49</f>
        <v>5281.3193312953763</v>
      </c>
      <c r="C49" s="1"/>
      <c r="D49" s="10">
        <f>D43*G49</f>
        <v>3455.1964921666026</v>
      </c>
      <c r="E49" s="11">
        <f>E43*G49</f>
        <v>1342.6303974016048</v>
      </c>
      <c r="G49" s="1">
        <f>H49/H44</f>
        <v>3.8593809705769963E-2</v>
      </c>
      <c r="H49" s="1">
        <v>1.01</v>
      </c>
    </row>
    <row r="50" spans="1:8">
      <c r="A50" s="13" t="s">
        <v>581</v>
      </c>
      <c r="B50" s="10">
        <f>B43*G50</f>
        <v>4967.5775888421849</v>
      </c>
      <c r="C50" s="1"/>
      <c r="D50" s="10">
        <f>D43*G50</f>
        <v>3249.9372946121512</v>
      </c>
      <c r="E50" s="11">
        <f>E43*G50</f>
        <v>1262.8701757737865</v>
      </c>
      <c r="G50" s="1">
        <f>H50/H44</f>
        <v>3.6301108139090557E-2</v>
      </c>
      <c r="H50" s="1">
        <v>0.95</v>
      </c>
    </row>
    <row r="51" spans="1:8">
      <c r="A51" s="13" t="s">
        <v>14</v>
      </c>
      <c r="B51" s="10">
        <f>B43*G51</f>
        <v>993.51551776843701</v>
      </c>
      <c r="C51" s="1"/>
      <c r="D51" s="10">
        <f>D43*G51</f>
        <v>649.98745892243016</v>
      </c>
      <c r="E51" s="11">
        <f>E43*G51</f>
        <v>252.57403515475733</v>
      </c>
      <c r="G51" s="1">
        <f>H51/H44</f>
        <v>7.2602216278181116E-3</v>
      </c>
      <c r="H51" s="1">
        <v>0.19</v>
      </c>
    </row>
    <row r="52" spans="1:8">
      <c r="A52" s="13" t="s">
        <v>17</v>
      </c>
      <c r="B52" s="10">
        <f>B43*G52</f>
        <v>1934.7407451280092</v>
      </c>
      <c r="C52" s="1"/>
      <c r="D52" s="10">
        <f>D43*G52</f>
        <v>1265.7650515857852</v>
      </c>
      <c r="E52" s="11">
        <f>E43*G52</f>
        <v>491.85470003821166</v>
      </c>
      <c r="G52" s="1">
        <f>H52/H44</f>
        <v>1.4138326327856323E-2</v>
      </c>
      <c r="H52" s="1">
        <v>0.37</v>
      </c>
    </row>
    <row r="53" spans="1:8" ht="22.5">
      <c r="A53" s="13" t="s">
        <v>582</v>
      </c>
      <c r="B53" s="10">
        <f>B43*G53</f>
        <v>49518.905017195262</v>
      </c>
      <c r="C53" s="1"/>
      <c r="D53" s="10">
        <f>D43*G53</f>
        <v>32396.743347344287</v>
      </c>
      <c r="E53" s="11">
        <f>E43*G53</f>
        <v>12588.821646923958</v>
      </c>
      <c r="G53" s="1">
        <f>H53/H44</f>
        <v>0.36186473060756591</v>
      </c>
      <c r="H53" s="1">
        <v>9.4700000000000006</v>
      </c>
    </row>
    <row r="54" spans="1:8">
      <c r="A54" s="13" t="s">
        <v>583</v>
      </c>
      <c r="B54" s="53">
        <f>B43*G54</f>
        <v>14641.281314482228</v>
      </c>
      <c r="C54" s="1"/>
      <c r="D54" s="53">
        <f>D43*G54</f>
        <v>9578.7625525410767</v>
      </c>
      <c r="E54" s="56">
        <f>E43*G54</f>
        <v>3722.1436759648445</v>
      </c>
      <c r="G54" s="1">
        <f>H54/H44</f>
        <v>0.10699273977837216</v>
      </c>
      <c r="H54" s="16">
        <v>2.8</v>
      </c>
    </row>
    <row r="55" spans="1:8" ht="12" thickBot="1">
      <c r="A55" s="20" t="s">
        <v>21</v>
      </c>
      <c r="B55" s="21" t="s">
        <v>183</v>
      </c>
      <c r="C55" s="1"/>
      <c r="D55" s="21" t="s">
        <v>25</v>
      </c>
      <c r="E55" s="22" t="s">
        <v>182</v>
      </c>
    </row>
    <row r="57" spans="1:8" ht="12.75">
      <c r="A57" s="93" t="s">
        <v>832</v>
      </c>
      <c r="B57" s="93"/>
      <c r="C57" s="93"/>
      <c r="D57" s="93"/>
    </row>
    <row r="58" spans="1:8" ht="12">
      <c r="A58" s="82" t="s">
        <v>0</v>
      </c>
      <c r="B58" s="82"/>
      <c r="C58" s="77">
        <f>C21-C40</f>
        <v>0</v>
      </c>
      <c r="D58" s="78">
        <f>D31-D39</f>
        <v>0</v>
      </c>
    </row>
    <row r="59" spans="1:8" ht="12">
      <c r="A59" s="82" t="s">
        <v>1</v>
      </c>
      <c r="B59" s="82"/>
      <c r="C59" s="77">
        <f>C32-C51</f>
        <v>0</v>
      </c>
      <c r="D59" s="79">
        <f>D32-D54</f>
        <v>-9578.7625525410767</v>
      </c>
    </row>
    <row r="60" spans="1:8" ht="12">
      <c r="A60" s="83" t="s">
        <v>2</v>
      </c>
      <c r="B60" s="83"/>
      <c r="C60" s="80">
        <f>C20-C39</f>
        <v>0</v>
      </c>
      <c r="D60" s="79" t="e">
        <f>D33-D55</f>
        <v>#VALUE!</v>
      </c>
    </row>
    <row r="61" spans="1:8" ht="24">
      <c r="A61" s="82" t="s">
        <v>3</v>
      </c>
      <c r="B61" s="82"/>
      <c r="C61" s="81">
        <f>[1]ерши!$H$317</f>
        <v>174673.59999999998</v>
      </c>
      <c r="D61" s="78">
        <v>565689.03</v>
      </c>
    </row>
  </sheetData>
  <mergeCells count="6">
    <mergeCell ref="A57:D57"/>
    <mergeCell ref="A39:B4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A60" sqref="A60:D64"/>
    </sheetView>
  </sheetViews>
  <sheetFormatPr defaultColWidth="7.5703125" defaultRowHeight="11.25"/>
  <cols>
    <col min="1" max="1" width="70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36" customHeight="1">
      <c r="A1" s="85" t="s">
        <v>716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47">
        <v>-40650.480000000003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281584.7</v>
      </c>
      <c r="C7" s="1"/>
      <c r="D7" s="5">
        <v>144847.85</v>
      </c>
      <c r="E7" s="6">
        <v>96086.37</v>
      </c>
    </row>
    <row r="8" spans="1:8">
      <c r="A8" s="18" t="s">
        <v>5</v>
      </c>
      <c r="B8" s="44">
        <v>660</v>
      </c>
      <c r="C8" s="1"/>
      <c r="D8" s="44"/>
      <c r="E8" s="41">
        <v>660</v>
      </c>
    </row>
    <row r="9" spans="1:8">
      <c r="A9" s="18" t="s">
        <v>6</v>
      </c>
      <c r="B9" s="8">
        <v>269572.90999999997</v>
      </c>
      <c r="C9" s="1"/>
      <c r="D9" s="8">
        <v>143847.85</v>
      </c>
      <c r="E9" s="9">
        <v>88689.96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42748.474455483374</v>
      </c>
      <c r="C11" s="1"/>
      <c r="D11" s="53">
        <f>D9*G11</f>
        <v>22811.179881543754</v>
      </c>
      <c r="E11" s="56">
        <f>E9*G11</f>
        <v>14064.323041650747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21116.716297286963</v>
      </c>
      <c r="C12" s="1"/>
      <c r="D12" s="53">
        <f>D9*G12</f>
        <v>11268.173194497514</v>
      </c>
      <c r="E12" s="56">
        <f>E9*G12</f>
        <v>6947.4366832250662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23176.883740924721</v>
      </c>
      <c r="C13" s="1"/>
      <c r="D13" s="53">
        <f>D9*G13</f>
        <v>12367.507164692395</v>
      </c>
      <c r="E13" s="56">
        <f>E9*G13</f>
        <v>7625.2353840275127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10">
        <f>B9*G14</f>
        <v>30181.453049293079</v>
      </c>
      <c r="C14" s="1"/>
      <c r="D14" s="10">
        <f>D9*G14</f>
        <v>16105.242663354986</v>
      </c>
      <c r="E14" s="11">
        <f>E9*G14</f>
        <v>9929.7509667558279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10403.845590370653</v>
      </c>
      <c r="C15" s="1"/>
      <c r="D15" s="10">
        <f>D9*G15</f>
        <v>5551.6365494841421</v>
      </c>
      <c r="E15" s="11">
        <f>E9*G15</f>
        <v>3422.8834390523502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9785.7953572793249</v>
      </c>
      <c r="C16" s="1"/>
      <c r="D16" s="10">
        <f>D9*G16</f>
        <v>5221.8363584256776</v>
      </c>
      <c r="E16" s="11">
        <f>E9*G16</f>
        <v>3219.5438288116161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1957.1590714558652</v>
      </c>
      <c r="C17" s="1"/>
      <c r="D17" s="10">
        <f>D9*G17</f>
        <v>1044.3672716851356</v>
      </c>
      <c r="E17" s="11">
        <f>E9*G17</f>
        <v>643.90876576232324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3811.309770729843</v>
      </c>
      <c r="C18" s="1"/>
      <c r="D18" s="10">
        <f>D9*G18</f>
        <v>2033.7678448605272</v>
      </c>
      <c r="E18" s="11">
        <f>E9*G18</f>
        <v>1253.9275964845242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97548.928456247595</v>
      </c>
      <c r="C19" s="1"/>
      <c r="D19" s="10">
        <f>D9*G19</f>
        <v>52053.463488727553</v>
      </c>
      <c r="E19" s="11">
        <f>E9*G19</f>
        <v>32093.768482995798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28842.344210928535</v>
      </c>
      <c r="C20" s="1"/>
      <c r="D20" s="10">
        <f>D9*G20</f>
        <v>15390.675582728312</v>
      </c>
      <c r="E20" s="11">
        <f>E9*G20</f>
        <v>9489.1818112342371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36">
        <v>351.79</v>
      </c>
      <c r="C21" s="1"/>
      <c r="D21" s="8"/>
      <c r="E21" s="9" t="s">
        <v>600</v>
      </c>
    </row>
    <row r="22" spans="1:8" ht="12" thickBot="1">
      <c r="A22" s="20" t="s">
        <v>21</v>
      </c>
      <c r="B22" s="21" t="s">
        <v>387</v>
      </c>
      <c r="C22" s="1"/>
      <c r="D22" s="21" t="s">
        <v>25</v>
      </c>
      <c r="E22" s="22" t="s">
        <v>386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  <c r="D24" s="57"/>
      <c r="E24" s="57"/>
    </row>
    <row r="25" spans="1:8">
      <c r="A25" s="17" t="s">
        <v>4</v>
      </c>
      <c r="B25" s="5">
        <v>144847.85</v>
      </c>
      <c r="C25" s="1"/>
      <c r="D25" s="1"/>
      <c r="E25" s="6">
        <v>96086.37</v>
      </c>
    </row>
    <row r="26" spans="1:8">
      <c r="A26" s="18" t="s">
        <v>5</v>
      </c>
      <c r="B26" s="44"/>
      <c r="C26" s="1"/>
      <c r="D26" s="1"/>
      <c r="E26" s="41">
        <v>660</v>
      </c>
    </row>
    <row r="27" spans="1:8">
      <c r="A27" s="18" t="s">
        <v>6</v>
      </c>
      <c r="B27" s="8">
        <v>143847.85</v>
      </c>
      <c r="C27" s="1"/>
      <c r="D27" s="1"/>
      <c r="E27" s="9">
        <v>88689.96</v>
      </c>
    </row>
    <row r="28" spans="1:8">
      <c r="A28" s="48" t="s">
        <v>7</v>
      </c>
      <c r="B28" s="8"/>
      <c r="C28" s="1"/>
      <c r="D28" s="1"/>
      <c r="E28" s="9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53">
        <f>B27*G29</f>
        <v>22811.179881543754</v>
      </c>
      <c r="C29" s="1"/>
      <c r="D29" s="1"/>
      <c r="E29" s="56">
        <f>E27*G29</f>
        <v>14064.323041650747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53">
        <f>B27*G30</f>
        <v>11268.173194497514</v>
      </c>
      <c r="C30" s="1"/>
      <c r="D30" s="1"/>
      <c r="E30" s="56">
        <f>E27*G30</f>
        <v>6947.4366832250662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53">
        <f>B27*G31</f>
        <v>12367.507164692395</v>
      </c>
      <c r="C31" s="1"/>
      <c r="D31" s="1"/>
      <c r="E31" s="56">
        <f>E27*G31</f>
        <v>7625.2353840275127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10">
        <f>B27*G32</f>
        <v>16105.242663354986</v>
      </c>
      <c r="C32" s="1"/>
      <c r="D32" s="1"/>
      <c r="E32" s="11">
        <f>E27*G32</f>
        <v>9929.7509667558279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5551.6365494841421</v>
      </c>
      <c r="C33" s="1"/>
      <c r="D33" s="1"/>
      <c r="E33" s="11">
        <f>E27*G33</f>
        <v>3422.8834390523502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5221.8363584256776</v>
      </c>
      <c r="C34" s="1"/>
      <c r="D34" s="1"/>
      <c r="E34" s="11">
        <f>E27*G34</f>
        <v>3219.5438288116161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1044.3672716851356</v>
      </c>
      <c r="C35" s="1"/>
      <c r="D35" s="1"/>
      <c r="E35" s="11">
        <f>E27*G35</f>
        <v>643.90876576232324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2033.7678448605272</v>
      </c>
      <c r="C36" s="1"/>
      <c r="D36" s="1"/>
      <c r="E36" s="11">
        <f>E27*G36</f>
        <v>1253.9275964845242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52053.463488727553</v>
      </c>
      <c r="C37" s="1"/>
      <c r="D37" s="1"/>
      <c r="E37" s="11">
        <f>E27*G37</f>
        <v>32093.768482995798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15390.675582728312</v>
      </c>
      <c r="C38" s="1"/>
      <c r="D38" s="1"/>
      <c r="E38" s="11">
        <f>E27*G38</f>
        <v>9489.1818112342371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8"/>
      <c r="C39" s="1"/>
      <c r="D39" s="1"/>
      <c r="E39" s="9" t="s">
        <v>600</v>
      </c>
    </row>
    <row r="40" spans="1:8" ht="12" thickBot="1">
      <c r="A40" s="20" t="s">
        <v>21</v>
      </c>
      <c r="B40" s="21" t="s">
        <v>25</v>
      </c>
      <c r="C40" s="1"/>
      <c r="D40" s="1"/>
      <c r="E40" s="22" t="s">
        <v>386</v>
      </c>
    </row>
    <row r="41" spans="1:8">
      <c r="A41" s="101" t="s">
        <v>612</v>
      </c>
      <c r="B41" s="102"/>
      <c r="C41" s="57"/>
      <c r="D41" s="57"/>
      <c r="E41" s="57"/>
    </row>
    <row r="42" spans="1:8" ht="12" thickBot="1">
      <c r="A42" s="98"/>
      <c r="B42" s="99"/>
      <c r="C42" s="57"/>
      <c r="D42" s="57"/>
      <c r="E42" s="57"/>
    </row>
    <row r="43" spans="1:8">
      <c r="A43" s="17" t="s">
        <v>4</v>
      </c>
      <c r="B43" s="5">
        <v>281584.7</v>
      </c>
      <c r="C43" s="1"/>
      <c r="D43" s="5">
        <v>144847.85</v>
      </c>
      <c r="E43" s="6">
        <v>96086.37</v>
      </c>
    </row>
    <row r="44" spans="1:8">
      <c r="A44" s="18" t="s">
        <v>5</v>
      </c>
      <c r="B44" s="44">
        <v>660</v>
      </c>
      <c r="C44" s="1"/>
      <c r="D44" s="44"/>
      <c r="E44" s="41">
        <v>660</v>
      </c>
    </row>
    <row r="45" spans="1:8">
      <c r="A45" s="18" t="s">
        <v>6</v>
      </c>
      <c r="B45" s="8">
        <v>269572.90999999997</v>
      </c>
      <c r="C45" s="1"/>
      <c r="D45" s="8">
        <v>143847.85</v>
      </c>
      <c r="E45" s="9">
        <v>88689.96</v>
      </c>
    </row>
    <row r="46" spans="1:8">
      <c r="A46" s="48" t="s">
        <v>7</v>
      </c>
      <c r="B46" s="8"/>
      <c r="C46" s="1"/>
      <c r="D46" s="8"/>
      <c r="E46" s="9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53">
        <f>B45*G47</f>
        <v>42748.474455483374</v>
      </c>
      <c r="C47" s="1"/>
      <c r="D47" s="53">
        <f>D45*G47</f>
        <v>22811.179881543754</v>
      </c>
      <c r="E47" s="56">
        <f>E45*G47</f>
        <v>14064.323041650747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53">
        <f>B45*G48</f>
        <v>21116.716297286963</v>
      </c>
      <c r="C48" s="1"/>
      <c r="D48" s="53">
        <f>D45*G48</f>
        <v>11268.173194497514</v>
      </c>
      <c r="E48" s="56">
        <f>E45*G48</f>
        <v>6947.4366832250662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53">
        <f>B45*G49</f>
        <v>23176.883740924721</v>
      </c>
      <c r="C49" s="1"/>
      <c r="D49" s="53">
        <f>D45*G49</f>
        <v>12367.507164692395</v>
      </c>
      <c r="E49" s="56">
        <f>E45*G49</f>
        <v>7625.2353840275127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10">
        <f>B45*G50</f>
        <v>30181.453049293079</v>
      </c>
      <c r="C50" s="1"/>
      <c r="D50" s="10">
        <f>D45*G50</f>
        <v>16105.242663354986</v>
      </c>
      <c r="E50" s="11">
        <f>E45*G50</f>
        <v>9929.7509667558279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10403.845590370653</v>
      </c>
      <c r="C51" s="1"/>
      <c r="D51" s="10">
        <f>D45*G51</f>
        <v>5551.6365494841421</v>
      </c>
      <c r="E51" s="11">
        <f>E45*G51</f>
        <v>3422.8834390523502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9785.7953572793249</v>
      </c>
      <c r="C52" s="1"/>
      <c r="D52" s="10">
        <f>D45*G52</f>
        <v>5221.8363584256776</v>
      </c>
      <c r="E52" s="11">
        <f>E45*G52</f>
        <v>3219.5438288116161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1957.1590714558652</v>
      </c>
      <c r="C53" s="1"/>
      <c r="D53" s="10">
        <f>D45*G53</f>
        <v>1044.3672716851356</v>
      </c>
      <c r="E53" s="11">
        <f>E45*G53</f>
        <v>643.90876576232324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3811.309770729843</v>
      </c>
      <c r="C54" s="1"/>
      <c r="D54" s="10">
        <f>D45*G54</f>
        <v>2033.7678448605272</v>
      </c>
      <c r="E54" s="11">
        <f>E45*G54</f>
        <v>1253.9275964845242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97548.928456247595</v>
      </c>
      <c r="C55" s="1"/>
      <c r="D55" s="10">
        <f>D45*G55</f>
        <v>52053.463488727553</v>
      </c>
      <c r="E55" s="11">
        <f>E45*G55</f>
        <v>32093.768482995798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28842.344210928535</v>
      </c>
      <c r="C56" s="1"/>
      <c r="D56" s="10">
        <f>D45*G56</f>
        <v>15390.675582728312</v>
      </c>
      <c r="E56" s="11">
        <f>E45*G56</f>
        <v>9489.1818112342371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36">
        <v>351.79</v>
      </c>
      <c r="C57" s="1"/>
      <c r="D57" s="8"/>
      <c r="E57" s="9" t="s">
        <v>600</v>
      </c>
    </row>
    <row r="58" spans="1:8" ht="12" thickBot="1">
      <c r="A58" s="20" t="s">
        <v>21</v>
      </c>
      <c r="B58" s="21" t="s">
        <v>387</v>
      </c>
      <c r="C58" s="1"/>
      <c r="D58" s="21" t="s">
        <v>25</v>
      </c>
      <c r="E58" s="22" t="s">
        <v>386</v>
      </c>
    </row>
    <row r="59" spans="1:8">
      <c r="B59" s="57"/>
      <c r="C59" s="57"/>
      <c r="D59" s="57"/>
      <c r="E59" s="57"/>
    </row>
    <row r="60" spans="1:8" ht="12.75">
      <c r="A60" s="93" t="s">
        <v>832</v>
      </c>
      <c r="B60" s="93"/>
      <c r="C60" s="93"/>
      <c r="D60" s="93"/>
      <c r="E60" s="57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  <c r="E61" s="57"/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  <c r="E62" s="57"/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  <c r="E63" s="57"/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N122"/>
  <sheetViews>
    <sheetView topLeftCell="A37" workbookViewId="0">
      <selection activeCell="A60" sqref="A60:D64"/>
    </sheetView>
  </sheetViews>
  <sheetFormatPr defaultColWidth="7.5703125" defaultRowHeight="11.25"/>
  <cols>
    <col min="1" max="1" width="73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38.25" customHeight="1">
      <c r="A1" s="85" t="s">
        <v>715</v>
      </c>
      <c r="B1" s="85"/>
      <c r="C1" s="85"/>
    </row>
    <row r="2" spans="1:8" ht="15">
      <c r="A2" s="58"/>
      <c r="B2" s="58"/>
      <c r="C2" s="58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47">
        <v>-44053.5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263513.83</v>
      </c>
      <c r="C7" s="1"/>
      <c r="D7" s="5">
        <v>106753.37</v>
      </c>
      <c r="E7" s="6">
        <v>112706.96</v>
      </c>
    </row>
    <row r="8" spans="1:8">
      <c r="A8" s="18" t="s">
        <v>5</v>
      </c>
      <c r="B8" s="44">
        <v>960</v>
      </c>
      <c r="C8" s="1"/>
      <c r="D8" s="44"/>
      <c r="E8" s="41">
        <v>960</v>
      </c>
    </row>
    <row r="9" spans="1:8">
      <c r="A9" s="18" t="s">
        <v>6</v>
      </c>
      <c r="B9" s="8">
        <v>246553.83</v>
      </c>
      <c r="C9" s="1"/>
      <c r="D9" s="8">
        <v>104753.37</v>
      </c>
      <c r="E9" s="9">
        <v>98939.86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39098.142701566678</v>
      </c>
      <c r="C11" s="1"/>
      <c r="D11" s="53">
        <f>D9*G11</f>
        <v>16611.63490638135</v>
      </c>
      <c r="E11" s="56">
        <f>E9*G11</f>
        <v>15689.737065341995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19313.540370653416</v>
      </c>
      <c r="C12" s="1"/>
      <c r="D12" s="53">
        <f>D9*G12</f>
        <v>8205.7473633931968</v>
      </c>
      <c r="E12" s="56">
        <f>E9*G12</f>
        <v>7750.352044325562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21197.788211692776</v>
      </c>
      <c r="C13" s="1"/>
      <c r="D13" s="53">
        <f>D9*G13</f>
        <v>9006.3080817730206</v>
      </c>
      <c r="E13" s="56">
        <f>E9*G13</f>
        <v>8506.4839510890324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53">
        <f>B9*G14</f>
        <v>27604.230871226591</v>
      </c>
      <c r="C14" s="1"/>
      <c r="D14" s="53">
        <f>D9*G14</f>
        <v>11728.214524264424</v>
      </c>
      <c r="E14" s="56">
        <f>E9*G14</f>
        <v>11077.332434084828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53">
        <f>B9*G15</f>
        <v>9515.451597248757</v>
      </c>
      <c r="C15" s="1"/>
      <c r="D15" s="53">
        <f>D9*G15</f>
        <v>4042.8316278181119</v>
      </c>
      <c r="E15" s="56">
        <f>E9*G15</f>
        <v>3818.4661291555212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8950.1772449369491</v>
      </c>
      <c r="C16" s="1"/>
      <c r="D16" s="10">
        <f>D9*G16</f>
        <v>3802.6634123041645</v>
      </c>
      <c r="E16" s="11">
        <f>E9*G16</f>
        <v>3591.6265571264803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1790.0354489873898</v>
      </c>
      <c r="C17" s="1"/>
      <c r="D17" s="10">
        <f>D9*G17</f>
        <v>760.53268246083292</v>
      </c>
      <c r="E17" s="11">
        <f>E9*G17</f>
        <v>718.32531142529604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3485.8585059228121</v>
      </c>
      <c r="C18" s="1"/>
      <c r="D18" s="10">
        <f>D9*G18</f>
        <v>1481.0373290026746</v>
      </c>
      <c r="E18" s="11">
        <f>E9*G18</f>
        <v>1398.8440275124187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89219.1352732136</v>
      </c>
      <c r="C19" s="1"/>
      <c r="D19" s="10">
        <f>D9*G19</f>
        <v>37906.550015284673</v>
      </c>
      <c r="E19" s="11">
        <f>E9*G19</f>
        <v>35802.845785250283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26379.469774551006</v>
      </c>
      <c r="C20" s="1"/>
      <c r="D20" s="10">
        <f>D9*G20</f>
        <v>11207.850057317537</v>
      </c>
      <c r="E20" s="11">
        <f>E9*G20</f>
        <v>10585.846694688573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8"/>
      <c r="C21" s="1"/>
      <c r="D21" s="8"/>
      <c r="E21" s="9" t="s">
        <v>601</v>
      </c>
    </row>
    <row r="22" spans="1:8" ht="12" thickBot="1">
      <c r="A22" s="20" t="s">
        <v>21</v>
      </c>
      <c r="B22" s="21" t="s">
        <v>528</v>
      </c>
      <c r="C22" s="1"/>
      <c r="D22" s="21" t="s">
        <v>197</v>
      </c>
      <c r="E22" s="22" t="s">
        <v>497</v>
      </c>
    </row>
    <row r="23" spans="1:8" s="69" customFormat="1" ht="15">
      <c r="A23" s="92" t="s">
        <v>611</v>
      </c>
      <c r="B23" s="92"/>
      <c r="C23" s="92"/>
    </row>
    <row r="24" spans="1:8" ht="12" thickBot="1">
      <c r="A24" s="92"/>
      <c r="B24" s="92"/>
      <c r="C24" s="92"/>
      <c r="D24" s="57"/>
      <c r="E24" s="57"/>
    </row>
    <row r="25" spans="1:8">
      <c r="A25" s="17" t="s">
        <v>4</v>
      </c>
      <c r="B25" s="5">
        <v>106753.37</v>
      </c>
      <c r="C25" s="1"/>
      <c r="D25" s="1"/>
      <c r="E25" s="6">
        <v>112706.96</v>
      </c>
    </row>
    <row r="26" spans="1:8">
      <c r="A26" s="18" t="s">
        <v>5</v>
      </c>
      <c r="B26" s="44"/>
      <c r="C26" s="1"/>
      <c r="D26" s="1"/>
      <c r="E26" s="41">
        <v>960</v>
      </c>
    </row>
    <row r="27" spans="1:8">
      <c r="A27" s="18" t="s">
        <v>6</v>
      </c>
      <c r="B27" s="8">
        <v>104753.37</v>
      </c>
      <c r="C27" s="1"/>
      <c r="D27" s="1"/>
      <c r="E27" s="9">
        <v>98939.86</v>
      </c>
    </row>
    <row r="28" spans="1:8">
      <c r="A28" s="48" t="s">
        <v>7</v>
      </c>
      <c r="B28" s="8"/>
      <c r="C28" s="1"/>
      <c r="D28" s="1"/>
      <c r="E28" s="9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53">
        <f>B27*G29</f>
        <v>16611.63490638135</v>
      </c>
      <c r="C29" s="1"/>
      <c r="D29" s="1"/>
      <c r="E29" s="56">
        <f>E27*G29</f>
        <v>15689.737065341995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53">
        <f>B27*G30</f>
        <v>8205.7473633931968</v>
      </c>
      <c r="C30" s="1"/>
      <c r="D30" s="1"/>
      <c r="E30" s="56">
        <f>E27*G30</f>
        <v>7750.352044325562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53">
        <f>B27*G31</f>
        <v>9006.3080817730206</v>
      </c>
      <c r="C31" s="1"/>
      <c r="D31" s="1"/>
      <c r="E31" s="56">
        <f>E27*G31</f>
        <v>8506.4839510890324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53">
        <f>B27*G32</f>
        <v>11728.214524264424</v>
      </c>
      <c r="C32" s="1"/>
      <c r="D32" s="1"/>
      <c r="E32" s="56">
        <f>E27*G32</f>
        <v>11077.332434084828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53">
        <f>B27*G33</f>
        <v>4042.8316278181119</v>
      </c>
      <c r="C33" s="1"/>
      <c r="D33" s="1"/>
      <c r="E33" s="56">
        <f>E27*G33</f>
        <v>3818.4661291555212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3802.6634123041645</v>
      </c>
      <c r="C34" s="1"/>
      <c r="D34" s="1"/>
      <c r="E34" s="11">
        <f>E27*G34</f>
        <v>3591.6265571264803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760.53268246083292</v>
      </c>
      <c r="C35" s="1"/>
      <c r="D35" s="1"/>
      <c r="E35" s="11">
        <f>E27*G35</f>
        <v>718.32531142529604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1481.0373290026746</v>
      </c>
      <c r="C36" s="1"/>
      <c r="D36" s="1"/>
      <c r="E36" s="11">
        <f>E27*G36</f>
        <v>1398.8440275124187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37906.550015284673</v>
      </c>
      <c r="C37" s="1"/>
      <c r="D37" s="1"/>
      <c r="E37" s="11">
        <f>E27*G37</f>
        <v>35802.845785250283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11207.850057317537</v>
      </c>
      <c r="C38" s="1"/>
      <c r="D38" s="1"/>
      <c r="E38" s="11">
        <f>E27*G38</f>
        <v>10585.846694688573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8"/>
      <c r="C39" s="1"/>
      <c r="D39" s="1"/>
      <c r="E39" s="9" t="s">
        <v>601</v>
      </c>
    </row>
    <row r="40" spans="1:8" ht="12" thickBot="1">
      <c r="A40" s="20" t="s">
        <v>21</v>
      </c>
      <c r="B40" s="21" t="s">
        <v>197</v>
      </c>
      <c r="C40" s="1"/>
      <c r="D40" s="1"/>
      <c r="E40" s="22" t="s">
        <v>497</v>
      </c>
    </row>
    <row r="41" spans="1:8" ht="11.25" customHeight="1">
      <c r="A41" s="101" t="s">
        <v>612</v>
      </c>
      <c r="B41" s="102"/>
      <c r="C41" s="67"/>
      <c r="D41" s="57"/>
      <c r="E41" s="57"/>
    </row>
    <row r="42" spans="1:8" ht="12" customHeight="1" thickBot="1">
      <c r="A42" s="98"/>
      <c r="B42" s="99"/>
      <c r="C42" s="67"/>
      <c r="D42" s="57"/>
      <c r="E42" s="57"/>
    </row>
    <row r="43" spans="1:8">
      <c r="A43" s="17" t="s">
        <v>4</v>
      </c>
      <c r="B43" s="5">
        <v>263513.83</v>
      </c>
      <c r="C43" s="1"/>
      <c r="D43" s="5">
        <v>106753.37</v>
      </c>
      <c r="E43" s="6">
        <v>112706.96</v>
      </c>
    </row>
    <row r="44" spans="1:8">
      <c r="A44" s="18" t="s">
        <v>5</v>
      </c>
      <c r="B44" s="44">
        <v>960</v>
      </c>
      <c r="C44" s="1"/>
      <c r="D44" s="44"/>
      <c r="E44" s="41">
        <v>960</v>
      </c>
    </row>
    <row r="45" spans="1:8">
      <c r="A45" s="18" t="s">
        <v>6</v>
      </c>
      <c r="B45" s="8">
        <v>246553.83</v>
      </c>
      <c r="C45" s="1"/>
      <c r="D45" s="8">
        <v>104753.37</v>
      </c>
      <c r="E45" s="9">
        <v>98939.86</v>
      </c>
    </row>
    <row r="46" spans="1:8">
      <c r="A46" s="48" t="s">
        <v>7</v>
      </c>
      <c r="B46" s="8"/>
      <c r="C46" s="1"/>
      <c r="D46" s="8"/>
      <c r="E46" s="9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53">
        <f>B45*G47</f>
        <v>39098.142701566678</v>
      </c>
      <c r="C47" s="1"/>
      <c r="D47" s="53">
        <f>D45*G47</f>
        <v>16611.63490638135</v>
      </c>
      <c r="E47" s="56">
        <f>E45*G47</f>
        <v>15689.737065341995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53">
        <f>B45*G48</f>
        <v>19313.540370653416</v>
      </c>
      <c r="C48" s="1"/>
      <c r="D48" s="53">
        <f>D45*G48</f>
        <v>8205.7473633931968</v>
      </c>
      <c r="E48" s="56">
        <f>E45*G48</f>
        <v>7750.352044325562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53">
        <f>B45*G49</f>
        <v>21197.788211692776</v>
      </c>
      <c r="C49" s="1"/>
      <c r="D49" s="53">
        <f>D45*G49</f>
        <v>9006.3080817730206</v>
      </c>
      <c r="E49" s="56">
        <f>E45*G49</f>
        <v>8506.4839510890324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53">
        <f>B45*G50</f>
        <v>27604.230871226591</v>
      </c>
      <c r="C50" s="1"/>
      <c r="D50" s="53">
        <f>D45*G50</f>
        <v>11728.214524264424</v>
      </c>
      <c r="E50" s="56">
        <f>E45*G50</f>
        <v>11077.332434084828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53">
        <f>B45*G51</f>
        <v>9515.451597248757</v>
      </c>
      <c r="C51" s="1"/>
      <c r="D51" s="53">
        <f>D45*G51</f>
        <v>4042.8316278181119</v>
      </c>
      <c r="E51" s="56">
        <f>E45*G51</f>
        <v>3818.4661291555212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8950.1772449369491</v>
      </c>
      <c r="C52" s="1"/>
      <c r="D52" s="10">
        <f>D45*G52</f>
        <v>3802.6634123041645</v>
      </c>
      <c r="E52" s="11">
        <f>E45*G52</f>
        <v>3591.6265571264803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1790.0354489873898</v>
      </c>
      <c r="C53" s="1"/>
      <c r="D53" s="10">
        <f>D45*G53</f>
        <v>760.53268246083292</v>
      </c>
      <c r="E53" s="11">
        <f>E45*G53</f>
        <v>718.32531142529604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3485.8585059228121</v>
      </c>
      <c r="C54" s="1"/>
      <c r="D54" s="10">
        <f>D45*G54</f>
        <v>1481.0373290026746</v>
      </c>
      <c r="E54" s="11">
        <f>E45*G54</f>
        <v>1398.8440275124187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89219.1352732136</v>
      </c>
      <c r="C55" s="1"/>
      <c r="D55" s="10">
        <f>D45*G55</f>
        <v>37906.550015284673</v>
      </c>
      <c r="E55" s="11">
        <f>E45*G55</f>
        <v>35802.845785250283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26379.469774551006</v>
      </c>
      <c r="C56" s="1"/>
      <c r="D56" s="10">
        <f>D45*G56</f>
        <v>11207.850057317537</v>
      </c>
      <c r="E56" s="11">
        <f>E45*G56</f>
        <v>10585.846694688573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8"/>
      <c r="C57" s="1"/>
      <c r="D57" s="8"/>
      <c r="E57" s="9" t="s">
        <v>601</v>
      </c>
    </row>
    <row r="58" spans="1:8" ht="12" thickBot="1">
      <c r="A58" s="20" t="s">
        <v>21</v>
      </c>
      <c r="B58" s="21" t="s">
        <v>528</v>
      </c>
      <c r="C58" s="1"/>
      <c r="D58" s="21" t="s">
        <v>197</v>
      </c>
      <c r="E58" s="22" t="s">
        <v>497</v>
      </c>
    </row>
    <row r="59" spans="1:8">
      <c r="B59" s="57"/>
      <c r="C59" s="57"/>
      <c r="D59" s="57"/>
      <c r="E59" s="57"/>
    </row>
    <row r="60" spans="1:8" ht="12.75">
      <c r="A60" s="93" t="s">
        <v>832</v>
      </c>
      <c r="B60" s="93"/>
      <c r="C60" s="93"/>
      <c r="D60" s="93"/>
      <c r="E60" s="57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  <c r="E61" s="57"/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  <c r="E62" s="57"/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  <c r="E63" s="57"/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  <row r="121" spans="2:5">
      <c r="B121" s="57"/>
      <c r="C121" s="57"/>
      <c r="D121" s="57"/>
      <c r="E121" s="57"/>
    </row>
    <row r="122" spans="2:5">
      <c r="B122" s="57"/>
      <c r="C122" s="57"/>
      <c r="D122" s="57"/>
      <c r="E122" s="57"/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N120"/>
  <sheetViews>
    <sheetView topLeftCell="A37" workbookViewId="0">
      <selection activeCell="A57" sqref="A57:D61"/>
    </sheetView>
  </sheetViews>
  <sheetFormatPr defaultColWidth="7.5703125" defaultRowHeight="11.25"/>
  <cols>
    <col min="1" max="1" width="74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7.25" customHeight="1">
      <c r="A1" s="85" t="s">
        <v>714</v>
      </c>
      <c r="B1" s="85"/>
      <c r="C1" s="85"/>
    </row>
    <row r="2" spans="1:8" ht="15">
      <c r="A2" s="58"/>
      <c r="B2" s="58"/>
      <c r="C2" s="58"/>
    </row>
    <row r="3" spans="1:8" ht="54.75" customHeight="1" thickBot="1">
      <c r="A3" s="86" t="s">
        <v>606</v>
      </c>
      <c r="B3" s="87"/>
      <c r="C3" s="88"/>
    </row>
    <row r="4" spans="1:8">
      <c r="A4" s="59" t="s">
        <v>607</v>
      </c>
      <c r="B4" s="47">
        <v>-36428.620000000003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253455.2</v>
      </c>
      <c r="C7" s="1"/>
      <c r="D7" s="5">
        <v>97140.35</v>
      </c>
      <c r="E7" s="6">
        <v>119886.23</v>
      </c>
    </row>
    <row r="8" spans="1:8">
      <c r="A8" s="18" t="s">
        <v>5</v>
      </c>
      <c r="B8" s="44">
        <v>720</v>
      </c>
      <c r="C8" s="1"/>
      <c r="D8" s="44"/>
      <c r="E8" s="41">
        <v>720</v>
      </c>
    </row>
    <row r="9" spans="1:8">
      <c r="A9" s="18" t="s">
        <v>6</v>
      </c>
      <c r="B9" s="8">
        <v>240735.2</v>
      </c>
      <c r="C9" s="1"/>
      <c r="D9" s="8">
        <v>97140.35</v>
      </c>
      <c r="E9" s="9">
        <v>107166.23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38175.432938479178</v>
      </c>
      <c r="C11" s="1"/>
      <c r="D11" s="53">
        <f>D9*G11</f>
        <v>15404.373423767674</v>
      </c>
      <c r="E11" s="56">
        <f>E9*G11</f>
        <v>16994.262686282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18857.743981658383</v>
      </c>
      <c r="C12" s="1"/>
      <c r="D12" s="53">
        <f>D9*G12</f>
        <v>7609.3892816201742</v>
      </c>
      <c r="E12" s="56">
        <f>E9*G12</f>
        <v>8394.7562667176135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20697.523882307985</v>
      </c>
      <c r="C13" s="1"/>
      <c r="D13" s="53">
        <f>D9*G13</f>
        <v>8351.7687237294613</v>
      </c>
      <c r="E13" s="56">
        <f>E9*G13</f>
        <v>9213.7568781046994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53">
        <f>B9*G14</f>
        <v>26952.775544516622</v>
      </c>
      <c r="C14" s="1"/>
      <c r="D14" s="53">
        <f>D9*G14</f>
        <v>10875.858826901032</v>
      </c>
      <c r="E14" s="56">
        <f>E9*G14</f>
        <v>11998.358956820786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53">
        <f>B9*G15</f>
        <v>9290.8884982804739</v>
      </c>
      <c r="C15" s="1"/>
      <c r="D15" s="53">
        <f>D9*G15</f>
        <v>3749.0161826518915</v>
      </c>
      <c r="E15" s="56">
        <f>E9*G15</f>
        <v>4135.9530875047758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53">
        <f>B9*G16</f>
        <v>8738.9545280855928</v>
      </c>
      <c r="C16" s="1"/>
      <c r="D16" s="53">
        <f>D9*G16</f>
        <v>3526.3023500191057</v>
      </c>
      <c r="E16" s="56">
        <f>E9*G16</f>
        <v>3890.2529040886507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1747.7909056171188</v>
      </c>
      <c r="C17" s="1"/>
      <c r="D17" s="10">
        <f>D9*G17</f>
        <v>705.26047000382118</v>
      </c>
      <c r="E17" s="11">
        <f>E9*G17</f>
        <v>778.05058081773007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3403.5928162017576</v>
      </c>
      <c r="C18" s="1"/>
      <c r="D18" s="10">
        <f>D9*G18</f>
        <v>1373.4019679021781</v>
      </c>
      <c r="E18" s="11">
        <f>E9*G18</f>
        <v>1515.151131066106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87113.578295758503</v>
      </c>
      <c r="C19" s="1"/>
      <c r="D19" s="10">
        <f>D9*G19</f>
        <v>35151.66658387467</v>
      </c>
      <c r="E19" s="11">
        <f>E9*G19</f>
        <v>38779.678949178444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25756.91860909438</v>
      </c>
      <c r="C20" s="1"/>
      <c r="D20" s="10">
        <f>D9*G20</f>
        <v>10393.312189529996</v>
      </c>
      <c r="E20" s="11">
        <f>E9*G20</f>
        <v>11466.008559419181</v>
      </c>
      <c r="G20" s="1">
        <f>H20/H10</f>
        <v>0.10699273977837216</v>
      </c>
      <c r="H20" s="16">
        <v>2.8</v>
      </c>
    </row>
    <row r="21" spans="1:8" ht="12" thickBot="1">
      <c r="A21" s="20" t="s">
        <v>21</v>
      </c>
      <c r="B21" s="21" t="s">
        <v>511</v>
      </c>
      <c r="C21" s="1"/>
      <c r="D21" s="21"/>
      <c r="E21" s="22" t="s">
        <v>511</v>
      </c>
    </row>
    <row r="22" spans="1:8">
      <c r="A22" s="92" t="s">
        <v>611</v>
      </c>
      <c r="B22" s="92"/>
      <c r="C22" s="92"/>
      <c r="D22" s="57"/>
      <c r="E22" s="57"/>
    </row>
    <row r="23" spans="1:8" ht="12" thickBot="1">
      <c r="A23" s="92"/>
      <c r="B23" s="92"/>
      <c r="C23" s="92"/>
      <c r="D23" s="57"/>
      <c r="E23" s="57"/>
    </row>
    <row r="24" spans="1:8">
      <c r="A24" s="17" t="s">
        <v>4</v>
      </c>
      <c r="B24" s="5">
        <v>97140.35</v>
      </c>
      <c r="C24" s="1"/>
      <c r="D24" s="1"/>
      <c r="E24" s="6">
        <v>119886.23</v>
      </c>
    </row>
    <row r="25" spans="1:8">
      <c r="A25" s="18" t="s">
        <v>5</v>
      </c>
      <c r="B25" s="44"/>
      <c r="C25" s="1"/>
      <c r="D25" s="1"/>
      <c r="E25" s="41">
        <v>720</v>
      </c>
    </row>
    <row r="26" spans="1:8">
      <c r="A26" s="18" t="s">
        <v>6</v>
      </c>
      <c r="B26" s="8">
        <v>97140.35</v>
      </c>
      <c r="C26" s="1"/>
      <c r="D26" s="1"/>
      <c r="E26" s="9">
        <v>107166.23</v>
      </c>
    </row>
    <row r="27" spans="1:8">
      <c r="A27" s="48" t="s">
        <v>7</v>
      </c>
      <c r="B27" s="8"/>
      <c r="C27" s="1"/>
      <c r="D27" s="1"/>
      <c r="E27" s="9"/>
      <c r="G27" s="1">
        <f>G28+G29+G30+G31+G32+G33+G34+G35+G36+G37</f>
        <v>1</v>
      </c>
      <c r="H27" s="1">
        <v>26.17</v>
      </c>
    </row>
    <row r="28" spans="1:8">
      <c r="A28" s="13" t="s">
        <v>578</v>
      </c>
      <c r="B28" s="53">
        <f>B26*G28</f>
        <v>15404.373423767674</v>
      </c>
      <c r="C28" s="1"/>
      <c r="D28" s="1"/>
      <c r="E28" s="56">
        <f>E26*G28</f>
        <v>16994.262686282</v>
      </c>
      <c r="G28" s="1">
        <f>H28/H27</f>
        <v>0.15857852502865877</v>
      </c>
      <c r="H28" s="1">
        <v>4.1500000000000004</v>
      </c>
    </row>
    <row r="29" spans="1:8">
      <c r="A29" s="13" t="s">
        <v>9</v>
      </c>
      <c r="B29" s="53">
        <f>B26*G29</f>
        <v>7609.3892816201742</v>
      </c>
      <c r="C29" s="1"/>
      <c r="D29" s="1"/>
      <c r="E29" s="56">
        <f>E26*G29</f>
        <v>8394.7562667176135</v>
      </c>
      <c r="G29" s="1">
        <f>H29/H27</f>
        <v>7.8333970194879615E-2</v>
      </c>
      <c r="H29" s="1">
        <v>2.0499999999999998</v>
      </c>
    </row>
    <row r="30" spans="1:8">
      <c r="A30" s="13" t="s">
        <v>579</v>
      </c>
      <c r="B30" s="53">
        <f>B26*G30</f>
        <v>8351.7687237294613</v>
      </c>
      <c r="C30" s="1"/>
      <c r="D30" s="1"/>
      <c r="E30" s="56">
        <f>E26*G30</f>
        <v>9213.7568781046994</v>
      </c>
      <c r="G30" s="1">
        <f>H30/H27</f>
        <v>8.597630875047764E-2</v>
      </c>
      <c r="H30" s="1">
        <v>2.25</v>
      </c>
    </row>
    <row r="31" spans="1:8">
      <c r="A31" s="13" t="s">
        <v>12</v>
      </c>
      <c r="B31" s="53">
        <f>B26*G31</f>
        <v>10875.858826901032</v>
      </c>
      <c r="C31" s="1"/>
      <c r="D31" s="1"/>
      <c r="E31" s="56">
        <f>E26*G31</f>
        <v>11998.358956820786</v>
      </c>
      <c r="G31" s="1">
        <f>H31/H27</f>
        <v>0.11196025983951088</v>
      </c>
      <c r="H31" s="1">
        <v>2.93</v>
      </c>
    </row>
    <row r="32" spans="1:8">
      <c r="A32" s="13" t="s">
        <v>580</v>
      </c>
      <c r="B32" s="53">
        <f>B26*G32</f>
        <v>3749.0161826518915</v>
      </c>
      <c r="C32" s="1"/>
      <c r="D32" s="1"/>
      <c r="E32" s="56">
        <f>E26*G32</f>
        <v>4135.9530875047758</v>
      </c>
      <c r="G32" s="1">
        <f>H32/H27</f>
        <v>3.8593809705769963E-2</v>
      </c>
      <c r="H32" s="1">
        <v>1.01</v>
      </c>
    </row>
    <row r="33" spans="1:8">
      <c r="A33" s="13" t="s">
        <v>581</v>
      </c>
      <c r="B33" s="53">
        <f>B26*G33</f>
        <v>3526.3023500191057</v>
      </c>
      <c r="C33" s="1"/>
      <c r="D33" s="1"/>
      <c r="E33" s="56">
        <f>E26*G33</f>
        <v>3890.2529040886507</v>
      </c>
      <c r="G33" s="1">
        <f>H33/H27</f>
        <v>3.6301108139090557E-2</v>
      </c>
      <c r="H33" s="1">
        <v>0.95</v>
      </c>
    </row>
    <row r="34" spans="1:8">
      <c r="A34" s="13" t="s">
        <v>14</v>
      </c>
      <c r="B34" s="10">
        <f>B26*G34</f>
        <v>705.26047000382118</v>
      </c>
      <c r="C34" s="1"/>
      <c r="D34" s="1"/>
      <c r="E34" s="11">
        <f>E26*G34</f>
        <v>778.05058081773007</v>
      </c>
      <c r="G34" s="1">
        <f>H34/H27</f>
        <v>7.2602216278181116E-3</v>
      </c>
      <c r="H34" s="1">
        <v>0.19</v>
      </c>
    </row>
    <row r="35" spans="1:8">
      <c r="A35" s="13" t="s">
        <v>17</v>
      </c>
      <c r="B35" s="10">
        <f>B26*G35</f>
        <v>1373.4019679021781</v>
      </c>
      <c r="C35" s="1"/>
      <c r="D35" s="1"/>
      <c r="E35" s="11">
        <f>E26*G35</f>
        <v>1515.151131066106</v>
      </c>
      <c r="G35" s="1">
        <f>H35/H27</f>
        <v>1.4138326327856323E-2</v>
      </c>
      <c r="H35" s="1">
        <v>0.37</v>
      </c>
    </row>
    <row r="36" spans="1:8" ht="22.5">
      <c r="A36" s="13" t="s">
        <v>582</v>
      </c>
      <c r="B36" s="10">
        <f>B26*G36</f>
        <v>35151.66658387467</v>
      </c>
      <c r="C36" s="1"/>
      <c r="D36" s="1"/>
      <c r="E36" s="11">
        <f>E26*G36</f>
        <v>38779.678949178444</v>
      </c>
      <c r="G36" s="1">
        <f>H36/H27</f>
        <v>0.36186473060756591</v>
      </c>
      <c r="H36" s="1">
        <v>9.4700000000000006</v>
      </c>
    </row>
    <row r="37" spans="1:8">
      <c r="A37" s="13" t="s">
        <v>583</v>
      </c>
      <c r="B37" s="10">
        <f>B26*G37</f>
        <v>10393.312189529996</v>
      </c>
      <c r="C37" s="1"/>
      <c r="D37" s="1"/>
      <c r="E37" s="11">
        <f>E26*G37</f>
        <v>11466.008559419181</v>
      </c>
      <c r="G37" s="1">
        <f>H37/H27</f>
        <v>0.10699273977837216</v>
      </c>
      <c r="H37" s="16">
        <v>2.8</v>
      </c>
    </row>
    <row r="38" spans="1:8" ht="12" thickBot="1">
      <c r="A38" s="20" t="s">
        <v>21</v>
      </c>
      <c r="B38" s="21"/>
      <c r="C38" s="1"/>
      <c r="D38" s="1"/>
      <c r="E38" s="22" t="s">
        <v>511</v>
      </c>
    </row>
    <row r="39" spans="1:8">
      <c r="A39" s="92" t="s">
        <v>612</v>
      </c>
      <c r="B39" s="92"/>
      <c r="C39" s="92"/>
      <c r="D39" s="57"/>
      <c r="E39" s="57"/>
    </row>
    <row r="40" spans="1:8" ht="12" thickBot="1">
      <c r="A40" s="92"/>
      <c r="B40" s="92"/>
      <c r="C40" s="92"/>
      <c r="D40" s="57"/>
      <c r="E40" s="57"/>
    </row>
    <row r="41" spans="1:8">
      <c r="A41" s="17" t="s">
        <v>4</v>
      </c>
      <c r="B41" s="5">
        <v>253455.2</v>
      </c>
      <c r="C41" s="1"/>
      <c r="D41" s="5">
        <v>97140.35</v>
      </c>
      <c r="E41" s="6">
        <v>119886.23</v>
      </c>
    </row>
    <row r="42" spans="1:8">
      <c r="A42" s="18" t="s">
        <v>5</v>
      </c>
      <c r="B42" s="44">
        <v>720</v>
      </c>
      <c r="C42" s="1"/>
      <c r="D42" s="44"/>
      <c r="E42" s="41">
        <v>720</v>
      </c>
    </row>
    <row r="43" spans="1:8">
      <c r="A43" s="18" t="s">
        <v>6</v>
      </c>
      <c r="B43" s="8">
        <v>240735.2</v>
      </c>
      <c r="C43" s="1"/>
      <c r="D43" s="8">
        <v>97140.35</v>
      </c>
      <c r="E43" s="9">
        <v>107166.23</v>
      </c>
    </row>
    <row r="44" spans="1:8">
      <c r="A44" s="48" t="s">
        <v>7</v>
      </c>
      <c r="B44" s="8"/>
      <c r="C44" s="1"/>
      <c r="D44" s="8"/>
      <c r="E44" s="9"/>
      <c r="G44" s="1">
        <f>G45+G46+G47+G48+G49+G50+G51+G52+G53+G54</f>
        <v>1</v>
      </c>
      <c r="H44" s="1">
        <v>26.17</v>
      </c>
    </row>
    <row r="45" spans="1:8">
      <c r="A45" s="13" t="s">
        <v>578</v>
      </c>
      <c r="B45" s="53">
        <f>B43*G45</f>
        <v>38175.432938479178</v>
      </c>
      <c r="C45" s="1"/>
      <c r="D45" s="53">
        <f>D43*G45</f>
        <v>15404.373423767674</v>
      </c>
      <c r="E45" s="56">
        <f>E43*G45</f>
        <v>16994.262686282</v>
      </c>
      <c r="G45" s="1">
        <f>H45/H44</f>
        <v>0.15857852502865877</v>
      </c>
      <c r="H45" s="1">
        <v>4.1500000000000004</v>
      </c>
    </row>
    <row r="46" spans="1:8">
      <c r="A46" s="13" t="s">
        <v>9</v>
      </c>
      <c r="B46" s="53">
        <f>B43*G46</f>
        <v>18857.743981658383</v>
      </c>
      <c r="C46" s="1"/>
      <c r="D46" s="53">
        <f>D43*G46</f>
        <v>7609.3892816201742</v>
      </c>
      <c r="E46" s="56">
        <f>E43*G46</f>
        <v>8394.7562667176135</v>
      </c>
      <c r="G46" s="1">
        <f>H46/H44</f>
        <v>7.8333970194879615E-2</v>
      </c>
      <c r="H46" s="1">
        <v>2.0499999999999998</v>
      </c>
    </row>
    <row r="47" spans="1:8">
      <c r="A47" s="13" t="s">
        <v>579</v>
      </c>
      <c r="B47" s="53">
        <f>B43*G47</f>
        <v>20697.523882307985</v>
      </c>
      <c r="C47" s="1"/>
      <c r="D47" s="53">
        <f>D43*G47</f>
        <v>8351.7687237294613</v>
      </c>
      <c r="E47" s="56">
        <f>E43*G47</f>
        <v>9213.7568781046994</v>
      </c>
      <c r="G47" s="1">
        <f>H47/H44</f>
        <v>8.597630875047764E-2</v>
      </c>
      <c r="H47" s="1">
        <v>2.25</v>
      </c>
    </row>
    <row r="48" spans="1:8">
      <c r="A48" s="13" t="s">
        <v>12</v>
      </c>
      <c r="B48" s="53">
        <f>B43*G48</f>
        <v>26952.775544516622</v>
      </c>
      <c r="C48" s="1"/>
      <c r="D48" s="53">
        <f>D43*G48</f>
        <v>10875.858826901032</v>
      </c>
      <c r="E48" s="56">
        <f>E43*G48</f>
        <v>11998.358956820786</v>
      </c>
      <c r="G48" s="1">
        <f>H48/H44</f>
        <v>0.11196025983951088</v>
      </c>
      <c r="H48" s="1">
        <v>2.93</v>
      </c>
    </row>
    <row r="49" spans="1:8">
      <c r="A49" s="13" t="s">
        <v>580</v>
      </c>
      <c r="B49" s="53">
        <f>B43*G49</f>
        <v>9290.8884982804739</v>
      </c>
      <c r="C49" s="1"/>
      <c r="D49" s="53">
        <f>D43*G49</f>
        <v>3749.0161826518915</v>
      </c>
      <c r="E49" s="56">
        <f>E43*G49</f>
        <v>4135.9530875047758</v>
      </c>
      <c r="G49" s="1">
        <f>H49/H44</f>
        <v>3.8593809705769963E-2</v>
      </c>
      <c r="H49" s="1">
        <v>1.01</v>
      </c>
    </row>
    <row r="50" spans="1:8">
      <c r="A50" s="13" t="s">
        <v>581</v>
      </c>
      <c r="B50" s="53">
        <f>B43*G50</f>
        <v>8738.9545280855928</v>
      </c>
      <c r="C50" s="1"/>
      <c r="D50" s="53">
        <f>D43*G50</f>
        <v>3526.3023500191057</v>
      </c>
      <c r="E50" s="56">
        <f>E43*G50</f>
        <v>3890.2529040886507</v>
      </c>
      <c r="G50" s="1">
        <f>H50/H44</f>
        <v>3.6301108139090557E-2</v>
      </c>
      <c r="H50" s="1">
        <v>0.95</v>
      </c>
    </row>
    <row r="51" spans="1:8">
      <c r="A51" s="13" t="s">
        <v>14</v>
      </c>
      <c r="B51" s="10">
        <f>B43*G51</f>
        <v>1747.7909056171188</v>
      </c>
      <c r="C51" s="1"/>
      <c r="D51" s="10">
        <f>D43*G51</f>
        <v>705.26047000382118</v>
      </c>
      <c r="E51" s="11">
        <f>E43*G51</f>
        <v>778.05058081773007</v>
      </c>
      <c r="G51" s="1">
        <f>H51/H44</f>
        <v>7.2602216278181116E-3</v>
      </c>
      <c r="H51" s="1">
        <v>0.19</v>
      </c>
    </row>
    <row r="52" spans="1:8">
      <c r="A52" s="13" t="s">
        <v>17</v>
      </c>
      <c r="B52" s="10">
        <f>B43*G52</f>
        <v>3403.5928162017576</v>
      </c>
      <c r="C52" s="1"/>
      <c r="D52" s="10">
        <f>D43*G52</f>
        <v>1373.4019679021781</v>
      </c>
      <c r="E52" s="11">
        <f>E43*G52</f>
        <v>1515.151131066106</v>
      </c>
      <c r="G52" s="1">
        <f>H52/H44</f>
        <v>1.4138326327856323E-2</v>
      </c>
      <c r="H52" s="1">
        <v>0.37</v>
      </c>
    </row>
    <row r="53" spans="1:8" ht="22.5">
      <c r="A53" s="13" t="s">
        <v>582</v>
      </c>
      <c r="B53" s="10">
        <f>B43*G53</f>
        <v>87113.578295758503</v>
      </c>
      <c r="C53" s="1"/>
      <c r="D53" s="10">
        <f>D43*G53</f>
        <v>35151.66658387467</v>
      </c>
      <c r="E53" s="11">
        <f>E43*G53</f>
        <v>38779.678949178444</v>
      </c>
      <c r="G53" s="1">
        <f>H53/H44</f>
        <v>0.36186473060756591</v>
      </c>
      <c r="H53" s="1">
        <v>9.4700000000000006</v>
      </c>
    </row>
    <row r="54" spans="1:8">
      <c r="A54" s="13" t="s">
        <v>583</v>
      </c>
      <c r="B54" s="10">
        <f>B43*G54</f>
        <v>25756.91860909438</v>
      </c>
      <c r="C54" s="1"/>
      <c r="D54" s="10">
        <f>D43*G54</f>
        <v>10393.312189529996</v>
      </c>
      <c r="E54" s="11">
        <f>E43*G54</f>
        <v>11466.008559419181</v>
      </c>
      <c r="G54" s="1">
        <f>H54/H44</f>
        <v>0.10699273977837216</v>
      </c>
      <c r="H54" s="16">
        <v>2.8</v>
      </c>
    </row>
    <row r="55" spans="1:8" ht="12" thickBot="1">
      <c r="A55" s="20" t="s">
        <v>21</v>
      </c>
      <c r="B55" s="21" t="s">
        <v>511</v>
      </c>
      <c r="C55" s="1"/>
      <c r="D55" s="21"/>
      <c r="E55" s="22" t="s">
        <v>511</v>
      </c>
    </row>
    <row r="56" spans="1:8">
      <c r="B56" s="57"/>
      <c r="C56" s="57"/>
      <c r="D56" s="57"/>
      <c r="E56" s="57"/>
    </row>
    <row r="57" spans="1:8" ht="12.75">
      <c r="A57" s="93" t="s">
        <v>832</v>
      </c>
      <c r="B57" s="93"/>
      <c r="C57" s="93"/>
      <c r="D57" s="93"/>
      <c r="E57" s="57"/>
    </row>
    <row r="58" spans="1:8" ht="12">
      <c r="A58" s="82" t="s">
        <v>0</v>
      </c>
      <c r="B58" s="82"/>
      <c r="C58" s="77">
        <f>C21-C40</f>
        <v>0</v>
      </c>
      <c r="D58" s="78">
        <f>D31-D39</f>
        <v>0</v>
      </c>
      <c r="E58" s="57"/>
    </row>
    <row r="59" spans="1:8" ht="12">
      <c r="A59" s="82" t="s">
        <v>1</v>
      </c>
      <c r="B59" s="82"/>
      <c r="C59" s="77">
        <f>C32-C51</f>
        <v>0</v>
      </c>
      <c r="D59" s="79">
        <f>D32-D54</f>
        <v>-10393.312189529996</v>
      </c>
      <c r="E59" s="57"/>
    </row>
    <row r="60" spans="1:8" ht="12">
      <c r="A60" s="83" t="s">
        <v>2</v>
      </c>
      <c r="B60" s="83"/>
      <c r="C60" s="80">
        <f>C20-C39</f>
        <v>0</v>
      </c>
      <c r="D60" s="79">
        <f>D33-D55</f>
        <v>0</v>
      </c>
      <c r="E60" s="57"/>
    </row>
    <row r="61" spans="1:8" ht="24">
      <c r="A61" s="82" t="s">
        <v>3</v>
      </c>
      <c r="B61" s="82"/>
      <c r="C61" s="81">
        <f>[1]ерши!$H$317</f>
        <v>174673.59999999998</v>
      </c>
      <c r="D61" s="78">
        <v>565689.03</v>
      </c>
      <c r="E61" s="57"/>
    </row>
    <row r="62" spans="1:8">
      <c r="B62" s="57"/>
      <c r="C62" s="57"/>
      <c r="D62" s="57"/>
      <c r="E62" s="57"/>
    </row>
    <row r="63" spans="1:8">
      <c r="B63" s="57"/>
      <c r="C63" s="57"/>
      <c r="D63" s="57"/>
      <c r="E63" s="57"/>
    </row>
    <row r="64" spans="1:8">
      <c r="B64" s="57"/>
      <c r="C64" s="57"/>
      <c r="D64" s="57"/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</sheetData>
  <mergeCells count="6">
    <mergeCell ref="A57:D57"/>
    <mergeCell ref="A39:C4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topLeftCell="A37" workbookViewId="0">
      <selection activeCell="A60" sqref="A60:D64"/>
    </sheetView>
  </sheetViews>
  <sheetFormatPr defaultColWidth="7.5703125" defaultRowHeight="11.25"/>
  <cols>
    <col min="1" max="1" width="68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9.5" customHeight="1">
      <c r="A1" s="85" t="s">
        <v>729</v>
      </c>
      <c r="B1" s="85"/>
      <c r="C1" s="85"/>
    </row>
    <row r="2" spans="1:7" ht="15">
      <c r="A2" s="58"/>
      <c r="B2" s="58"/>
      <c r="C2" s="58"/>
    </row>
    <row r="3" spans="1:7" ht="41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636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213281.85</v>
      </c>
      <c r="C7" s="1"/>
      <c r="D7" s="5">
        <v>226069.89</v>
      </c>
      <c r="E7" s="6">
        <v>44515.64</v>
      </c>
    </row>
    <row r="8" spans="1:7" ht="12.75" customHeight="1">
      <c r="A8" s="18" t="s">
        <v>5</v>
      </c>
      <c r="B8" s="8" t="s">
        <v>36</v>
      </c>
      <c r="C8" s="1"/>
      <c r="D8" s="8" t="s">
        <v>54</v>
      </c>
      <c r="E8" s="9" t="s">
        <v>55</v>
      </c>
    </row>
    <row r="9" spans="1:7" ht="12.75" customHeight="1">
      <c r="A9" s="18" t="s">
        <v>6</v>
      </c>
      <c r="B9" s="10">
        <v>158081.82</v>
      </c>
      <c r="C9" s="1"/>
      <c r="D9" s="10">
        <v>167873.05</v>
      </c>
      <c r="E9" s="11">
        <v>33733.050000000003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28.928973060000001</v>
      </c>
      <c r="C11" s="1"/>
      <c r="D11" s="10">
        <f>D9*G11</f>
        <v>30.720768149999998</v>
      </c>
      <c r="E11" s="11">
        <f>E9*G11</f>
        <v>6.1731481500000003</v>
      </c>
      <c r="G11" s="1">
        <v>1.83E-4</v>
      </c>
    </row>
    <row r="12" spans="1:7" ht="12.75" customHeight="1">
      <c r="A12" s="13" t="s">
        <v>9</v>
      </c>
      <c r="B12" s="10">
        <f>B9*G12</f>
        <v>20347.185297659998</v>
      </c>
      <c r="C12" s="1"/>
      <c r="D12" s="10">
        <f>D9*G12</f>
        <v>21607.443884649998</v>
      </c>
      <c r="E12" s="11">
        <f>E9*G12</f>
        <v>4341.8820646499998</v>
      </c>
      <c r="G12" s="1">
        <v>0.12871299999999999</v>
      </c>
    </row>
    <row r="13" spans="1:7" ht="12.75" customHeight="1">
      <c r="A13" s="13" t="s">
        <v>10</v>
      </c>
      <c r="B13" s="10">
        <f>B9*G13</f>
        <v>25072.40897928</v>
      </c>
      <c r="C13" s="1"/>
      <c r="D13" s="10">
        <f>D9*G13</f>
        <v>26625.337222199996</v>
      </c>
      <c r="E13" s="11">
        <f>E9*G13</f>
        <v>5350.1966622</v>
      </c>
      <c r="G13" s="1">
        <v>0.15860399999999999</v>
      </c>
    </row>
    <row r="14" spans="1:7" ht="12.75" customHeight="1">
      <c r="A14" s="13" t="s">
        <v>11</v>
      </c>
      <c r="B14" s="10">
        <f>B9*G14</f>
        <v>13114.783950839999</v>
      </c>
      <c r="C14" s="1"/>
      <c r="D14" s="10">
        <f>D9*G14</f>
        <v>13927.083974099998</v>
      </c>
      <c r="E14" s="11">
        <f>E9*G14</f>
        <v>2798.5612940999999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22565.231314080003</v>
      </c>
      <c r="C15" s="1"/>
      <c r="D15" s="10">
        <f>D9*G15</f>
        <v>23962.870649199998</v>
      </c>
      <c r="E15" s="11">
        <f>G15*E9</f>
        <v>4815.1904892000011</v>
      </c>
      <c r="G15" s="1">
        <v>0.14274400000000001</v>
      </c>
    </row>
    <row r="16" spans="1:7">
      <c r="A16" s="13" t="s">
        <v>13</v>
      </c>
      <c r="B16" s="10">
        <f>B9*G16</f>
        <v>18515.017003860001</v>
      </c>
      <c r="C16" s="1"/>
      <c r="D16" s="10">
        <f>D9*G16</f>
        <v>19661.795235149999</v>
      </c>
      <c r="E16" s="11">
        <f>E9*G16</f>
        <v>3950.9160151500005</v>
      </c>
      <c r="G16" s="1">
        <v>0.117123</v>
      </c>
    </row>
    <row r="17" spans="1:7" ht="12.75" customHeight="1">
      <c r="A17" s="13" t="s">
        <v>14</v>
      </c>
      <c r="B17" s="10">
        <f>B9*G17</f>
        <v>675.00937140000008</v>
      </c>
      <c r="C17" s="1"/>
      <c r="D17" s="10">
        <f>D9*G17</f>
        <v>716.81792350000001</v>
      </c>
      <c r="E17" s="11">
        <f>E9*G17</f>
        <v>144.04012350000002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24493.829518080001</v>
      </c>
      <c r="C18" s="1"/>
      <c r="D18" s="10">
        <f>D9*G18</f>
        <v>26010.9218592</v>
      </c>
      <c r="E18" s="11">
        <f>E9*G18</f>
        <v>5226.7336992</v>
      </c>
      <c r="G18" s="1">
        <v>0.154944</v>
      </c>
    </row>
    <row r="19" spans="1:7">
      <c r="A19" s="13" t="s">
        <v>16</v>
      </c>
      <c r="B19" s="10">
        <f>B9*G19</f>
        <v>29219.0531997</v>
      </c>
      <c r="C19" s="1"/>
      <c r="D19" s="10">
        <f>D9*G19</f>
        <v>31028.815196749998</v>
      </c>
      <c r="E19" s="11">
        <f>E9*G19</f>
        <v>6235.0482967500002</v>
      </c>
      <c r="G19" s="1">
        <v>0.184835</v>
      </c>
    </row>
    <row r="20" spans="1:7" ht="12.75" customHeight="1">
      <c r="A20" s="13" t="s">
        <v>17</v>
      </c>
      <c r="B20" s="10">
        <f>B9*G20</f>
        <v>4050.2143102200002</v>
      </c>
      <c r="C20" s="1"/>
      <c r="D20" s="10">
        <f>D9*G20</f>
        <v>4301.0754140500003</v>
      </c>
      <c r="E20" s="11">
        <f>E9*G20</f>
        <v>864.27447405000009</v>
      </c>
      <c r="G20" s="1">
        <v>2.5621000000000001E-2</v>
      </c>
    </row>
    <row r="21" spans="1:7" ht="13.5" customHeight="1" thickBot="1">
      <c r="A21" s="20" t="s">
        <v>18</v>
      </c>
      <c r="B21" s="21" t="s">
        <v>56</v>
      </c>
      <c r="C21" s="1"/>
      <c r="D21" s="21" t="s">
        <v>57</v>
      </c>
      <c r="E21" s="22" t="s">
        <v>58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226069.89</v>
      </c>
      <c r="C24" s="5"/>
      <c r="D24" s="1"/>
      <c r="E24" s="6">
        <v>44515.64</v>
      </c>
    </row>
    <row r="25" spans="1:7" ht="12.75" customHeight="1">
      <c r="A25" s="18" t="s">
        <v>5</v>
      </c>
      <c r="B25" s="8" t="s">
        <v>54</v>
      </c>
      <c r="C25" s="8"/>
      <c r="D25" s="1"/>
      <c r="E25" s="9" t="s">
        <v>55</v>
      </c>
    </row>
    <row r="26" spans="1:7" ht="12.75" customHeight="1">
      <c r="A26" s="18" t="s">
        <v>6</v>
      </c>
      <c r="B26" s="10">
        <v>167873.05</v>
      </c>
      <c r="C26" s="10"/>
      <c r="D26" s="1"/>
      <c r="E26" s="11">
        <v>33733.050000000003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30.720768149999998</v>
      </c>
      <c r="C28" s="10"/>
      <c r="D28" s="1"/>
      <c r="E28" s="11">
        <f>E26*G28</f>
        <v>6.1731481500000003</v>
      </c>
      <c r="G28" s="1">
        <v>1.83E-4</v>
      </c>
    </row>
    <row r="29" spans="1:7" ht="12.75" customHeight="1">
      <c r="A29" s="13" t="s">
        <v>9</v>
      </c>
      <c r="B29" s="10">
        <f>B26*G29</f>
        <v>21607.443884649998</v>
      </c>
      <c r="C29" s="10"/>
      <c r="D29" s="1"/>
      <c r="E29" s="11">
        <f>E26*G29</f>
        <v>4341.8820646499998</v>
      </c>
      <c r="G29" s="1">
        <v>0.12871299999999999</v>
      </c>
    </row>
    <row r="30" spans="1:7" ht="12.75" customHeight="1">
      <c r="A30" s="13" t="s">
        <v>10</v>
      </c>
      <c r="B30" s="10">
        <f>B26*G30</f>
        <v>26625.337222199996</v>
      </c>
      <c r="C30" s="10"/>
      <c r="D30" s="1"/>
      <c r="E30" s="11">
        <f>E26*G30</f>
        <v>5350.1966622</v>
      </c>
      <c r="G30" s="1">
        <v>0.15860399999999999</v>
      </c>
    </row>
    <row r="31" spans="1:7" ht="12.75" customHeight="1">
      <c r="A31" s="13" t="s">
        <v>11</v>
      </c>
      <c r="B31" s="10">
        <f>B26*G31</f>
        <v>13927.083974099998</v>
      </c>
      <c r="C31" s="10"/>
      <c r="D31" s="1"/>
      <c r="E31" s="11">
        <f>E26*G31</f>
        <v>2798.5612940999999</v>
      </c>
      <c r="G31" s="1">
        <v>8.2961999999999994E-2</v>
      </c>
    </row>
    <row r="32" spans="1:7" ht="12.75" customHeight="1">
      <c r="A32" s="13" t="s">
        <v>12</v>
      </c>
      <c r="B32" s="10">
        <f>B26*G32</f>
        <v>23962.870649199998</v>
      </c>
      <c r="C32" s="10"/>
      <c r="D32" s="1"/>
      <c r="E32" s="11">
        <f>G32*E26</f>
        <v>4815.1904892000011</v>
      </c>
      <c r="G32" s="1">
        <v>0.14274400000000001</v>
      </c>
    </row>
    <row r="33" spans="1:7">
      <c r="A33" s="13" t="s">
        <v>13</v>
      </c>
      <c r="B33" s="10">
        <f>B26*G33</f>
        <v>19661.795235149999</v>
      </c>
      <c r="C33" s="10"/>
      <c r="D33" s="1"/>
      <c r="E33" s="11">
        <f>E26*G33</f>
        <v>3950.9160151500005</v>
      </c>
      <c r="G33" s="1">
        <v>0.117123</v>
      </c>
    </row>
    <row r="34" spans="1:7" ht="12.75" customHeight="1">
      <c r="A34" s="13" t="s">
        <v>14</v>
      </c>
      <c r="B34" s="10">
        <f>B26*G34</f>
        <v>716.81792350000001</v>
      </c>
      <c r="C34" s="10"/>
      <c r="D34" s="1"/>
      <c r="E34" s="11">
        <f>E26*G34</f>
        <v>144.04012350000002</v>
      </c>
      <c r="G34" s="1">
        <v>4.2700000000000004E-3</v>
      </c>
    </row>
    <row r="35" spans="1:7" ht="12.75" customHeight="1">
      <c r="A35" s="13" t="s">
        <v>15</v>
      </c>
      <c r="B35" s="10">
        <f>B26*G35</f>
        <v>26010.9218592</v>
      </c>
      <c r="C35" s="10"/>
      <c r="D35" s="1"/>
      <c r="E35" s="11">
        <f>E26*G35</f>
        <v>5226.7336992</v>
      </c>
      <c r="G35" s="1">
        <v>0.154944</v>
      </c>
    </row>
    <row r="36" spans="1:7">
      <c r="A36" s="13" t="s">
        <v>16</v>
      </c>
      <c r="B36" s="10">
        <f>B26*G36</f>
        <v>31028.815196749998</v>
      </c>
      <c r="C36" s="10"/>
      <c r="D36" s="1"/>
      <c r="E36" s="11">
        <f>E26*G36</f>
        <v>6235.0482967500002</v>
      </c>
      <c r="G36" s="1">
        <v>0.184835</v>
      </c>
    </row>
    <row r="37" spans="1:7" ht="12.75" customHeight="1">
      <c r="A37" s="13" t="s">
        <v>17</v>
      </c>
      <c r="B37" s="10">
        <f>B26*G37</f>
        <v>4301.0754140500003</v>
      </c>
      <c r="C37" s="10"/>
      <c r="D37" s="1"/>
      <c r="E37" s="11">
        <f>E26*G37</f>
        <v>864.27447405000009</v>
      </c>
      <c r="G37" s="1">
        <v>2.5621000000000001E-2</v>
      </c>
    </row>
    <row r="38" spans="1:7" ht="13.5" customHeight="1" thickBot="1">
      <c r="A38" s="20" t="s">
        <v>18</v>
      </c>
      <c r="B38" s="21" t="s">
        <v>57</v>
      </c>
      <c r="C38" s="21"/>
      <c r="D38" s="1"/>
      <c r="E38" s="22" t="s">
        <v>58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213281.85</v>
      </c>
      <c r="C41" s="1"/>
      <c r="D41" s="5">
        <v>226069.89</v>
      </c>
      <c r="E41" s="6">
        <v>44515.64</v>
      </c>
    </row>
    <row r="42" spans="1:7" ht="12.75" customHeight="1">
      <c r="A42" s="18" t="s">
        <v>5</v>
      </c>
      <c r="B42" s="8" t="s">
        <v>36</v>
      </c>
      <c r="C42" s="1"/>
      <c r="D42" s="8" t="s">
        <v>54</v>
      </c>
      <c r="E42" s="9" t="s">
        <v>55</v>
      </c>
    </row>
    <row r="43" spans="1:7" ht="12.75" customHeight="1">
      <c r="A43" s="18" t="s">
        <v>6</v>
      </c>
      <c r="B43" s="10">
        <v>158081.82</v>
      </c>
      <c r="C43" s="1"/>
      <c r="D43" s="10">
        <v>167873.05</v>
      </c>
      <c r="E43" s="11">
        <v>33733.050000000003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28.928973060000001</v>
      </c>
      <c r="C45" s="1"/>
      <c r="D45" s="10">
        <f>D43*G45</f>
        <v>30.720768149999998</v>
      </c>
      <c r="E45" s="11">
        <f>E43*G45</f>
        <v>6.1731481500000003</v>
      </c>
      <c r="G45" s="1">
        <v>1.83E-4</v>
      </c>
    </row>
    <row r="46" spans="1:7" ht="12.75" customHeight="1">
      <c r="A46" s="13" t="s">
        <v>9</v>
      </c>
      <c r="B46" s="10">
        <f>B43*G46</f>
        <v>20347.185297659998</v>
      </c>
      <c r="C46" s="1"/>
      <c r="D46" s="10">
        <f>D43*G46</f>
        <v>21607.443884649998</v>
      </c>
      <c r="E46" s="11">
        <f>E43*G46</f>
        <v>4341.8820646499998</v>
      </c>
      <c r="G46" s="1">
        <v>0.12871299999999999</v>
      </c>
    </row>
    <row r="47" spans="1:7" ht="12.75" customHeight="1">
      <c r="A47" s="13" t="s">
        <v>10</v>
      </c>
      <c r="B47" s="10">
        <f>B43*G47</f>
        <v>25072.40897928</v>
      </c>
      <c r="C47" s="1"/>
      <c r="D47" s="10">
        <f>D43*G47</f>
        <v>26625.337222199996</v>
      </c>
      <c r="E47" s="11">
        <f>E43*G47</f>
        <v>5350.1966622</v>
      </c>
      <c r="G47" s="1">
        <v>0.15860399999999999</v>
      </c>
    </row>
    <row r="48" spans="1:7" ht="12.75" customHeight="1">
      <c r="A48" s="13" t="s">
        <v>11</v>
      </c>
      <c r="B48" s="10">
        <f>B43*G48</f>
        <v>13114.783950839999</v>
      </c>
      <c r="C48" s="1"/>
      <c r="D48" s="10">
        <f>D43*G48</f>
        <v>13927.083974099998</v>
      </c>
      <c r="E48" s="11">
        <f>E43*G48</f>
        <v>2798.5612940999999</v>
      </c>
      <c r="G48" s="1">
        <v>8.2961999999999994E-2</v>
      </c>
    </row>
    <row r="49" spans="1:7" ht="12.75" customHeight="1">
      <c r="A49" s="13" t="s">
        <v>12</v>
      </c>
      <c r="B49" s="10">
        <f>B43*G49</f>
        <v>22565.231314080003</v>
      </c>
      <c r="C49" s="1"/>
      <c r="D49" s="10">
        <f>D43*G49</f>
        <v>23962.870649199998</v>
      </c>
      <c r="E49" s="11">
        <f>G49*E43</f>
        <v>4815.1904892000011</v>
      </c>
      <c r="G49" s="1">
        <v>0.14274400000000001</v>
      </c>
    </row>
    <row r="50" spans="1:7">
      <c r="A50" s="13" t="s">
        <v>13</v>
      </c>
      <c r="B50" s="10">
        <f>B43*G50</f>
        <v>18515.017003860001</v>
      </c>
      <c r="C50" s="1"/>
      <c r="D50" s="10">
        <f>D43*G50</f>
        <v>19661.795235149999</v>
      </c>
      <c r="E50" s="11">
        <f>E43*G50</f>
        <v>3950.9160151500005</v>
      </c>
      <c r="G50" s="1">
        <v>0.117123</v>
      </c>
    </row>
    <row r="51" spans="1:7" ht="12.75" customHeight="1">
      <c r="A51" s="13" t="s">
        <v>14</v>
      </c>
      <c r="B51" s="10">
        <f>B43*G51</f>
        <v>675.00937140000008</v>
      </c>
      <c r="C51" s="1"/>
      <c r="D51" s="10">
        <f>D43*G51</f>
        <v>716.81792350000001</v>
      </c>
      <c r="E51" s="11">
        <f>E43*G51</f>
        <v>144.04012350000002</v>
      </c>
      <c r="G51" s="1">
        <v>4.2700000000000004E-3</v>
      </c>
    </row>
    <row r="52" spans="1:7" ht="12.75" customHeight="1">
      <c r="A52" s="13" t="s">
        <v>15</v>
      </c>
      <c r="B52" s="10">
        <f>B43*G52</f>
        <v>24493.829518080001</v>
      </c>
      <c r="C52" s="1"/>
      <c r="D52" s="10">
        <f>D43*G52</f>
        <v>26010.9218592</v>
      </c>
      <c r="E52" s="11">
        <f>E43*G52</f>
        <v>5226.7336992</v>
      </c>
      <c r="G52" s="1">
        <v>0.154944</v>
      </c>
    </row>
    <row r="53" spans="1:7">
      <c r="A53" s="13" t="s">
        <v>16</v>
      </c>
      <c r="B53" s="10">
        <f>B43*G53</f>
        <v>29219.0531997</v>
      </c>
      <c r="C53" s="1"/>
      <c r="D53" s="10">
        <f>D43*G53</f>
        <v>31028.815196749998</v>
      </c>
      <c r="E53" s="11">
        <f>E43*G53</f>
        <v>6235.0482967500002</v>
      </c>
      <c r="G53" s="1">
        <v>0.184835</v>
      </c>
    </row>
    <row r="54" spans="1:7" ht="12.75" customHeight="1">
      <c r="A54" s="13" t="s">
        <v>17</v>
      </c>
      <c r="B54" s="10">
        <f>B43*G54</f>
        <v>4050.2143102200002</v>
      </c>
      <c r="C54" s="1"/>
      <c r="D54" s="10">
        <f>D43*G54</f>
        <v>4301.0754140500003</v>
      </c>
      <c r="E54" s="11">
        <f>E43*G54</f>
        <v>864.27447405000009</v>
      </c>
      <c r="G54" s="1">
        <v>2.5621000000000001E-2</v>
      </c>
    </row>
    <row r="55" spans="1:7" ht="13.5" customHeight="1" thickBot="1">
      <c r="A55" s="20" t="s">
        <v>18</v>
      </c>
      <c r="B55" s="21" t="s">
        <v>56</v>
      </c>
      <c r="C55" s="1"/>
      <c r="D55" s="21" t="s">
        <v>57</v>
      </c>
      <c r="E55" s="22" t="s">
        <v>58</v>
      </c>
    </row>
    <row r="57" spans="1:7" ht="12.75">
      <c r="A57" s="71" t="s">
        <v>830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N122"/>
  <sheetViews>
    <sheetView topLeftCell="A37" workbookViewId="0">
      <selection activeCell="A60" sqref="A60:D64"/>
    </sheetView>
  </sheetViews>
  <sheetFormatPr defaultColWidth="7.5703125" defaultRowHeight="11.25"/>
  <cols>
    <col min="1" max="1" width="79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4.5" customHeight="1">
      <c r="A1" s="85" t="s">
        <v>713</v>
      </c>
      <c r="B1" s="85"/>
      <c r="C1" s="85"/>
    </row>
    <row r="2" spans="1:8" ht="15">
      <c r="A2" s="58"/>
      <c r="B2" s="58"/>
      <c r="C2" s="58"/>
    </row>
    <row r="3" spans="1:8" ht="41.25" customHeight="1" thickBot="1">
      <c r="A3" s="86" t="s">
        <v>606</v>
      </c>
      <c r="B3" s="87"/>
      <c r="C3" s="88"/>
    </row>
    <row r="4" spans="1:8">
      <c r="A4" s="59" t="s">
        <v>607</v>
      </c>
      <c r="B4" s="47">
        <v>-9774.3799999999992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246426.64</v>
      </c>
      <c r="C7" s="1"/>
      <c r="D7" s="5">
        <v>122070.82</v>
      </c>
      <c r="E7" s="6">
        <v>114581.44</v>
      </c>
    </row>
    <row r="8" spans="1:8">
      <c r="A8" s="18" t="s">
        <v>5</v>
      </c>
      <c r="B8" s="44">
        <v>780</v>
      </c>
      <c r="C8" s="1"/>
      <c r="D8" s="44">
        <v>60</v>
      </c>
      <c r="E8" s="41">
        <v>720</v>
      </c>
    </row>
    <row r="9" spans="1:8">
      <c r="A9" s="18" t="s">
        <v>6</v>
      </c>
      <c r="B9" s="8">
        <v>232118.76</v>
      </c>
      <c r="C9" s="1"/>
      <c r="D9" s="8">
        <v>121010.82</v>
      </c>
      <c r="E9" s="9">
        <v>102253.56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36809.050592281237</v>
      </c>
      <c r="C11" s="1"/>
      <c r="D11" s="53">
        <f>D9*G11</f>
        <v>19189.717348108523</v>
      </c>
      <c r="E11" s="56">
        <f>E9*G11</f>
        <v>16215.21872372946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18182.784027512414</v>
      </c>
      <c r="C12" s="1"/>
      <c r="D12" s="53">
        <f>D9*G12</f>
        <v>9479.2579671379426</v>
      </c>
      <c r="E12" s="56">
        <f>E9*G12</f>
        <v>8009.9273213603346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19956.714176538018</v>
      </c>
      <c r="C13" s="1"/>
      <c r="D13" s="53">
        <f>D9*G13</f>
        <v>10404.063622468475</v>
      </c>
      <c r="E13" s="56">
        <f>E9*G13</f>
        <v>8791.38364539549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53">
        <f>B9*G14</f>
        <v>25988.076683225067</v>
      </c>
      <c r="C14" s="1"/>
      <c r="D14" s="53">
        <f>D9*G14</f>
        <v>13548.402850592282</v>
      </c>
      <c r="E14" s="56">
        <f>E9*G14</f>
        <v>11448.335147115016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53">
        <f>B9*G15</f>
        <v>8958.3472525792895</v>
      </c>
      <c r="C15" s="1"/>
      <c r="D15" s="53">
        <f>D9*G15</f>
        <v>4670.2685594191826</v>
      </c>
      <c r="E15" s="56">
        <f>E9*G15</f>
        <v>3946.3544363775313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53">
        <f>B9*G16</f>
        <v>8426.1682078716076</v>
      </c>
      <c r="C16" s="1"/>
      <c r="D16" s="53">
        <f>D9*G16</f>
        <v>4392.8268628200231</v>
      </c>
      <c r="E16" s="56">
        <f>E9*G16</f>
        <v>3711.9175391669846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53">
        <f>B9*G17</f>
        <v>1685.2336415743216</v>
      </c>
      <c r="C17" s="1"/>
      <c r="D17" s="53">
        <f>D9*G17</f>
        <v>878.56537256400452</v>
      </c>
      <c r="E17" s="56">
        <f>E9*G17</f>
        <v>742.38350783339695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3281.7707756973632</v>
      </c>
      <c r="C18" s="1"/>
      <c r="D18" s="10">
        <f>D9*G18</f>
        <v>1710.8904623614826</v>
      </c>
      <c r="E18" s="11">
        <f>E9*G18</f>
        <v>1445.6941994650363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83995.592556362244</v>
      </c>
      <c r="C19" s="1"/>
      <c r="D19" s="10">
        <f>D9*G19</f>
        <v>43789.547779900655</v>
      </c>
      <c r="E19" s="11">
        <f>E9*G19</f>
        <v>37001.956943064579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24835.022086358422</v>
      </c>
      <c r="C20" s="1"/>
      <c r="D20" s="10">
        <f>D9*G20</f>
        <v>12947.279174627434</v>
      </c>
      <c r="E20" s="11">
        <f>E9*G20</f>
        <v>10940.388536492164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10">
        <v>527.88</v>
      </c>
      <c r="C21" s="1"/>
      <c r="D21" s="10"/>
      <c r="E21" s="11">
        <v>-392.12</v>
      </c>
    </row>
    <row r="22" spans="1:8" ht="12" thickBot="1">
      <c r="A22" s="20" t="s">
        <v>21</v>
      </c>
      <c r="B22" s="21" t="s">
        <v>481</v>
      </c>
      <c r="C22" s="1"/>
      <c r="D22" s="21" t="s">
        <v>25</v>
      </c>
      <c r="E22" s="22" t="s">
        <v>511</v>
      </c>
    </row>
    <row r="23" spans="1:8" s="69" customFormat="1" ht="15">
      <c r="A23" s="92" t="s">
        <v>611</v>
      </c>
      <c r="B23" s="92"/>
      <c r="C23" s="92"/>
    </row>
    <row r="24" spans="1:8" ht="12" customHeight="1" thickBot="1">
      <c r="A24" s="92"/>
      <c r="B24" s="92"/>
      <c r="C24" s="92"/>
      <c r="D24" s="57"/>
      <c r="E24" s="57"/>
    </row>
    <row r="25" spans="1:8">
      <c r="A25" s="17" t="s">
        <v>4</v>
      </c>
      <c r="B25" s="5">
        <v>122070.82</v>
      </c>
      <c r="C25" s="1"/>
      <c r="D25" s="1"/>
      <c r="E25" s="6">
        <v>114581.44</v>
      </c>
    </row>
    <row r="26" spans="1:8">
      <c r="A26" s="18" t="s">
        <v>5</v>
      </c>
      <c r="B26" s="44">
        <v>60</v>
      </c>
      <c r="C26" s="1"/>
      <c r="D26" s="1"/>
      <c r="E26" s="41">
        <v>720</v>
      </c>
    </row>
    <row r="27" spans="1:8">
      <c r="A27" s="18" t="s">
        <v>6</v>
      </c>
      <c r="B27" s="8">
        <v>121010.82</v>
      </c>
      <c r="C27" s="1"/>
      <c r="D27" s="1"/>
      <c r="E27" s="9">
        <v>102253.56</v>
      </c>
    </row>
    <row r="28" spans="1:8">
      <c r="A28" s="48" t="s">
        <v>7</v>
      </c>
      <c r="B28" s="8"/>
      <c r="C28" s="1"/>
      <c r="D28" s="1"/>
      <c r="E28" s="9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53">
        <f>B27*G29</f>
        <v>19189.717348108523</v>
      </c>
      <c r="C29" s="1"/>
      <c r="D29" s="1"/>
      <c r="E29" s="56">
        <f>E27*G29</f>
        <v>16215.21872372946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53">
        <f>B27*G30</f>
        <v>9479.2579671379426</v>
      </c>
      <c r="C30" s="1"/>
      <c r="D30" s="1"/>
      <c r="E30" s="56">
        <f>E27*G30</f>
        <v>8009.9273213603346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53">
        <f>B27*G31</f>
        <v>10404.063622468475</v>
      </c>
      <c r="C31" s="1"/>
      <c r="D31" s="1"/>
      <c r="E31" s="56">
        <f>E27*G31</f>
        <v>8791.38364539549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53">
        <f>B27*G32</f>
        <v>13548.402850592282</v>
      </c>
      <c r="C32" s="1"/>
      <c r="D32" s="1"/>
      <c r="E32" s="56">
        <f>E27*G32</f>
        <v>11448.335147115016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53">
        <f>B27*G33</f>
        <v>4670.2685594191826</v>
      </c>
      <c r="C33" s="1"/>
      <c r="D33" s="1"/>
      <c r="E33" s="56">
        <f>E27*G33</f>
        <v>3946.3544363775313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53">
        <f>B27*G34</f>
        <v>4392.8268628200231</v>
      </c>
      <c r="C34" s="1"/>
      <c r="D34" s="1"/>
      <c r="E34" s="56">
        <f>E27*G34</f>
        <v>3711.9175391669846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53">
        <f>B27*G35</f>
        <v>878.56537256400452</v>
      </c>
      <c r="C35" s="1"/>
      <c r="D35" s="1"/>
      <c r="E35" s="56">
        <f>E27*G35</f>
        <v>742.38350783339695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1710.8904623614826</v>
      </c>
      <c r="C36" s="1"/>
      <c r="D36" s="1"/>
      <c r="E36" s="11">
        <f>E27*G36</f>
        <v>1445.6941994650363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43789.547779900655</v>
      </c>
      <c r="C37" s="1"/>
      <c r="D37" s="1"/>
      <c r="E37" s="11">
        <f>E27*G37</f>
        <v>37001.956943064579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12947.279174627434</v>
      </c>
      <c r="C38" s="1"/>
      <c r="D38" s="1"/>
      <c r="E38" s="11">
        <f>E27*G38</f>
        <v>10940.388536492164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10"/>
      <c r="C39" s="1"/>
      <c r="D39" s="1"/>
      <c r="E39" s="11">
        <v>-392.12</v>
      </c>
    </row>
    <row r="40" spans="1:8" ht="12" thickBot="1">
      <c r="A40" s="20" t="s">
        <v>21</v>
      </c>
      <c r="B40" s="21" t="s">
        <v>25</v>
      </c>
      <c r="C40" s="1"/>
      <c r="D40" s="1"/>
      <c r="E40" s="22" t="s">
        <v>511</v>
      </c>
    </row>
    <row r="41" spans="1:8">
      <c r="A41" s="92" t="s">
        <v>612</v>
      </c>
      <c r="B41" s="92"/>
      <c r="C41" s="92"/>
      <c r="D41" s="57"/>
      <c r="E41" s="57"/>
    </row>
    <row r="42" spans="1:8" ht="12" thickBot="1">
      <c r="A42" s="92"/>
      <c r="B42" s="92"/>
      <c r="C42" s="92"/>
      <c r="D42" s="57"/>
      <c r="E42" s="57"/>
    </row>
    <row r="43" spans="1:8">
      <c r="A43" s="17" t="s">
        <v>4</v>
      </c>
      <c r="B43" s="5">
        <v>246426.64</v>
      </c>
      <c r="C43" s="1"/>
      <c r="D43" s="5">
        <v>122070.82</v>
      </c>
      <c r="E43" s="6">
        <v>114581.44</v>
      </c>
    </row>
    <row r="44" spans="1:8">
      <c r="A44" s="18" t="s">
        <v>5</v>
      </c>
      <c r="B44" s="44">
        <v>780</v>
      </c>
      <c r="C44" s="1"/>
      <c r="D44" s="44">
        <v>60</v>
      </c>
      <c r="E44" s="41">
        <v>720</v>
      </c>
    </row>
    <row r="45" spans="1:8">
      <c r="A45" s="18" t="s">
        <v>6</v>
      </c>
      <c r="B45" s="8">
        <v>232118.76</v>
      </c>
      <c r="C45" s="1"/>
      <c r="D45" s="8">
        <v>121010.82</v>
      </c>
      <c r="E45" s="9">
        <v>102253.56</v>
      </c>
    </row>
    <row r="46" spans="1:8">
      <c r="A46" s="48" t="s">
        <v>7</v>
      </c>
      <c r="B46" s="8"/>
      <c r="C46" s="1"/>
      <c r="D46" s="8"/>
      <c r="E46" s="9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53">
        <f>B45*G47</f>
        <v>36809.050592281237</v>
      </c>
      <c r="C47" s="1"/>
      <c r="D47" s="53">
        <f>D45*G47</f>
        <v>19189.717348108523</v>
      </c>
      <c r="E47" s="56">
        <f>E45*G47</f>
        <v>16215.21872372946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53">
        <f>B45*G48</f>
        <v>18182.784027512414</v>
      </c>
      <c r="C48" s="1"/>
      <c r="D48" s="53">
        <f>D45*G48</f>
        <v>9479.2579671379426</v>
      </c>
      <c r="E48" s="56">
        <f>E45*G48</f>
        <v>8009.9273213603346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53">
        <f>B45*G49</f>
        <v>19956.714176538018</v>
      </c>
      <c r="C49" s="1"/>
      <c r="D49" s="53">
        <f>D45*G49</f>
        <v>10404.063622468475</v>
      </c>
      <c r="E49" s="56">
        <f>E45*G49</f>
        <v>8791.38364539549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53">
        <f>B45*G50</f>
        <v>25988.076683225067</v>
      </c>
      <c r="C50" s="1"/>
      <c r="D50" s="53">
        <f>D45*G50</f>
        <v>13548.402850592282</v>
      </c>
      <c r="E50" s="56">
        <f>E45*G50</f>
        <v>11448.335147115016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53">
        <f>B45*G51</f>
        <v>8958.3472525792895</v>
      </c>
      <c r="C51" s="1"/>
      <c r="D51" s="53">
        <f>D45*G51</f>
        <v>4670.2685594191826</v>
      </c>
      <c r="E51" s="56">
        <f>E45*G51</f>
        <v>3946.3544363775313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53">
        <f>B45*G52</f>
        <v>8426.1682078716076</v>
      </c>
      <c r="C52" s="1"/>
      <c r="D52" s="53">
        <f>D45*G52</f>
        <v>4392.8268628200231</v>
      </c>
      <c r="E52" s="56">
        <f>E45*G52</f>
        <v>3711.9175391669846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53">
        <f>B45*G53</f>
        <v>1685.2336415743216</v>
      </c>
      <c r="C53" s="1"/>
      <c r="D53" s="53">
        <f>D45*G53</f>
        <v>878.56537256400452</v>
      </c>
      <c r="E53" s="56">
        <f>E45*G53</f>
        <v>742.38350783339695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3281.7707756973632</v>
      </c>
      <c r="C54" s="1"/>
      <c r="D54" s="10">
        <f>D45*G54</f>
        <v>1710.8904623614826</v>
      </c>
      <c r="E54" s="11">
        <f>E45*G54</f>
        <v>1445.6941994650363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83995.592556362244</v>
      </c>
      <c r="C55" s="1"/>
      <c r="D55" s="10">
        <f>D45*G55</f>
        <v>43789.547779900655</v>
      </c>
      <c r="E55" s="11">
        <f>E45*G55</f>
        <v>37001.956943064579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24835.022086358422</v>
      </c>
      <c r="C56" s="1"/>
      <c r="D56" s="10">
        <f>D45*G56</f>
        <v>12947.279174627434</v>
      </c>
      <c r="E56" s="11">
        <f>E45*G56</f>
        <v>10940.388536492164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10">
        <v>527.88</v>
      </c>
      <c r="C57" s="1"/>
      <c r="D57" s="10"/>
      <c r="E57" s="11">
        <v>-392.12</v>
      </c>
    </row>
    <row r="58" spans="1:8" ht="12" thickBot="1">
      <c r="A58" s="20" t="s">
        <v>21</v>
      </c>
      <c r="B58" s="21" t="s">
        <v>481</v>
      </c>
      <c r="C58" s="1"/>
      <c r="D58" s="21" t="s">
        <v>25</v>
      </c>
      <c r="E58" s="22" t="s">
        <v>511</v>
      </c>
    </row>
    <row r="59" spans="1:8">
      <c r="B59" s="57"/>
      <c r="C59" s="57"/>
      <c r="D59" s="57"/>
      <c r="E59" s="57"/>
    </row>
    <row r="60" spans="1:8" ht="12.75">
      <c r="A60" s="93" t="s">
        <v>832</v>
      </c>
      <c r="B60" s="93"/>
      <c r="C60" s="93"/>
      <c r="D60" s="93"/>
      <c r="E60" s="57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  <c r="E61" s="57"/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  <c r="E62" s="57"/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  <c r="E63" s="57"/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  <row r="121" spans="2:5">
      <c r="B121" s="57"/>
      <c r="C121" s="57"/>
      <c r="D121" s="57"/>
      <c r="E121" s="57"/>
    </row>
    <row r="122" spans="2:5">
      <c r="B122" s="57"/>
      <c r="C122" s="57"/>
      <c r="D122" s="57"/>
      <c r="E122" s="57"/>
    </row>
  </sheetData>
  <mergeCells count="6">
    <mergeCell ref="A60:D60"/>
    <mergeCell ref="A41:C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M121"/>
  <sheetViews>
    <sheetView workbookViewId="0">
      <selection activeCell="P19" sqref="P19"/>
    </sheetView>
  </sheetViews>
  <sheetFormatPr defaultColWidth="7.5703125" defaultRowHeight="11.25"/>
  <cols>
    <col min="1" max="1" width="74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712</v>
      </c>
      <c r="B1" s="85"/>
      <c r="C1" s="85"/>
    </row>
    <row r="2" spans="1:8" ht="15">
      <c r="A2" s="84"/>
      <c r="B2" s="84"/>
      <c r="C2" s="84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47">
        <v>-21106.21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271581.07</v>
      </c>
      <c r="C7" s="1"/>
      <c r="D7" s="5">
        <v>167524.79</v>
      </c>
      <c r="E7" s="6">
        <v>82950.070000000007</v>
      </c>
    </row>
    <row r="8" spans="1:8">
      <c r="A8" s="18" t="s">
        <v>5</v>
      </c>
      <c r="B8" s="8" t="s">
        <v>602</v>
      </c>
      <c r="C8" s="1"/>
      <c r="D8" s="8"/>
      <c r="E8" s="9" t="s">
        <v>602</v>
      </c>
    </row>
    <row r="9" spans="1:8">
      <c r="A9" s="18" t="s">
        <v>6</v>
      </c>
      <c r="B9" s="8">
        <v>252357.64</v>
      </c>
      <c r="C9" s="1"/>
      <c r="D9" s="8">
        <v>166055.04000000001</v>
      </c>
      <c r="E9" s="9">
        <v>66208.240000000005</v>
      </c>
    </row>
    <row r="10" spans="1:8">
      <c r="A10" s="48" t="s">
        <v>7</v>
      </c>
      <c r="B10" s="8"/>
      <c r="C10" s="1"/>
      <c r="D10" s="8"/>
      <c r="E10" s="9"/>
      <c r="G10" s="1">
        <f>G11+G12+G13+G14+G15+G16+G17+G18+G19+G20</f>
        <v>1</v>
      </c>
      <c r="H10" s="1">
        <v>26.17</v>
      </c>
    </row>
    <row r="11" spans="1:8">
      <c r="A11" s="13" t="s">
        <v>578</v>
      </c>
      <c r="B11" s="53">
        <f>B9*G11</f>
        <v>40018.502330913259</v>
      </c>
      <c r="C11" s="1"/>
      <c r="D11" s="53">
        <f>D9*G11</f>
        <v>26332.763316774934</v>
      </c>
      <c r="E11" s="56">
        <f>E9*G11</f>
        <v>10499.205043943448</v>
      </c>
      <c r="G11" s="1">
        <f>H11/H10</f>
        <v>0.15857852502865877</v>
      </c>
      <c r="H11" s="1">
        <v>4.1500000000000004</v>
      </c>
    </row>
    <row r="12" spans="1:8">
      <c r="A12" s="13" t="s">
        <v>9</v>
      </c>
      <c r="B12" s="53">
        <f>B9*G12</f>
        <v>19768.175850210162</v>
      </c>
      <c r="C12" s="1"/>
      <c r="D12" s="53">
        <f>D9*G12</f>
        <v>13007.750554069544</v>
      </c>
      <c r="E12" s="56">
        <f>E9*G12</f>
        <v>5186.3542988154368</v>
      </c>
      <c r="G12" s="1">
        <f>H12/H10</f>
        <v>7.8333970194879615E-2</v>
      </c>
      <c r="H12" s="1">
        <v>2.0499999999999998</v>
      </c>
    </row>
    <row r="13" spans="1:8">
      <c r="A13" s="13" t="s">
        <v>579</v>
      </c>
      <c r="B13" s="53">
        <f>B9*G13</f>
        <v>21696.778372181889</v>
      </c>
      <c r="C13" s="1"/>
      <c r="D13" s="53">
        <f>D9*G13</f>
        <v>14276.799388612915</v>
      </c>
      <c r="E13" s="56">
        <f>E9*G13</f>
        <v>5692.3400840657241</v>
      </c>
      <c r="G13" s="1">
        <f>H13/H10</f>
        <v>8.597630875047764E-2</v>
      </c>
      <c r="H13" s="1">
        <v>2.25</v>
      </c>
    </row>
    <row r="14" spans="1:8">
      <c r="A14" s="13" t="s">
        <v>12</v>
      </c>
      <c r="B14" s="53">
        <f>B9*G14</f>
        <v>28254.026946885748</v>
      </c>
      <c r="C14" s="1"/>
      <c r="D14" s="53">
        <f>D9*G14</f>
        <v>18591.565426060373</v>
      </c>
      <c r="E14" s="56">
        <f>E9*G14</f>
        <v>7412.6917539166989</v>
      </c>
      <c r="G14" s="1">
        <f>H14/H10</f>
        <v>0.11196025983951088</v>
      </c>
      <c r="H14" s="1">
        <v>2.93</v>
      </c>
    </row>
    <row r="15" spans="1:8">
      <c r="A15" s="13" t="s">
        <v>580</v>
      </c>
      <c r="B15" s="10">
        <f>B9*G15</f>
        <v>9739.4427359572037</v>
      </c>
      <c r="C15" s="1"/>
      <c r="D15" s="10">
        <f>D9*G15</f>
        <v>6408.6966144440194</v>
      </c>
      <c r="E15" s="11">
        <f>E9*G15</f>
        <v>2555.2282155139474</v>
      </c>
      <c r="G15" s="1">
        <f>H15/H10</f>
        <v>3.8593809705769963E-2</v>
      </c>
      <c r="H15" s="1">
        <v>1.01</v>
      </c>
    </row>
    <row r="16" spans="1:8">
      <c r="A16" s="13" t="s">
        <v>581</v>
      </c>
      <c r="B16" s="10">
        <f>B9*G16</f>
        <v>9160.8619793656853</v>
      </c>
      <c r="C16" s="1"/>
      <c r="D16" s="10">
        <f>D9*G16</f>
        <v>6027.9819640810083</v>
      </c>
      <c r="E16" s="11">
        <f>E9*G16</f>
        <v>2403.432479938861</v>
      </c>
      <c r="G16" s="1">
        <f>H16/H10</f>
        <v>3.6301108139090557E-2</v>
      </c>
      <c r="H16" s="1">
        <v>0.95</v>
      </c>
    </row>
    <row r="17" spans="1:8">
      <c r="A17" s="13" t="s">
        <v>14</v>
      </c>
      <c r="B17" s="10">
        <f>B9*G17</f>
        <v>1832.172395873137</v>
      </c>
      <c r="C17" s="1"/>
      <c r="D17" s="10">
        <f>D9*G17</f>
        <v>1205.5963928162016</v>
      </c>
      <c r="E17" s="11">
        <f>E9*G17</f>
        <v>480.68649598777222</v>
      </c>
      <c r="G17" s="1">
        <f>H17/H10</f>
        <v>7.2602216278181116E-3</v>
      </c>
      <c r="H17" s="1">
        <v>0.19</v>
      </c>
    </row>
    <row r="18" spans="1:8">
      <c r="A18" s="13" t="s">
        <v>17</v>
      </c>
      <c r="B18" s="10">
        <f>B9*G18</f>
        <v>3567.9146656476883</v>
      </c>
      <c r="C18" s="1"/>
      <c r="D18" s="10">
        <f>D9*G18</f>
        <v>2347.740343905235</v>
      </c>
      <c r="E18" s="11">
        <f>E9*G18</f>
        <v>936.07370271303023</v>
      </c>
      <c r="G18" s="1">
        <f>H18/H10</f>
        <v>1.4138326327856323E-2</v>
      </c>
      <c r="H18" s="1">
        <v>0.37</v>
      </c>
    </row>
    <row r="19" spans="1:8" ht="22.5">
      <c r="A19" s="13" t="s">
        <v>582</v>
      </c>
      <c r="B19" s="10">
        <f>B9*G19</f>
        <v>91319.329415361106</v>
      </c>
      <c r="C19" s="1"/>
      <c r="D19" s="10">
        <f>D9*G19</f>
        <v>60089.462315628582</v>
      </c>
      <c r="E19" s="11">
        <f>E9*G19</f>
        <v>23958.426931601072</v>
      </c>
      <c r="G19" s="1">
        <f>H19/H10</f>
        <v>0.36186473060756591</v>
      </c>
      <c r="H19" s="1">
        <v>9.4700000000000006</v>
      </c>
    </row>
    <row r="20" spans="1:8">
      <c r="A20" s="13" t="s">
        <v>583</v>
      </c>
      <c r="B20" s="10">
        <f>B9*G20</f>
        <v>27000.435307604122</v>
      </c>
      <c r="C20" s="1"/>
      <c r="D20" s="10">
        <f>D9*G20</f>
        <v>17766.683683607182</v>
      </c>
      <c r="E20" s="11">
        <f>E9*G20</f>
        <v>7083.8009935040118</v>
      </c>
      <c r="G20" s="1">
        <f>H20/H10</f>
        <v>0.10699273977837216</v>
      </c>
      <c r="H20" s="16">
        <v>2.8</v>
      </c>
    </row>
    <row r="21" spans="1:8">
      <c r="A21" s="18" t="s">
        <v>18</v>
      </c>
      <c r="B21" s="36">
        <v>143.43</v>
      </c>
      <c r="C21" s="1"/>
      <c r="D21" s="8"/>
      <c r="E21" s="37">
        <v>-868.42</v>
      </c>
    </row>
    <row r="22" spans="1:8" ht="12" thickBot="1">
      <c r="A22" s="20" t="s">
        <v>21</v>
      </c>
      <c r="B22" s="21" t="s">
        <v>603</v>
      </c>
      <c r="C22" s="1"/>
      <c r="D22" s="21" t="s">
        <v>604</v>
      </c>
      <c r="E22" s="22" t="s">
        <v>605</v>
      </c>
    </row>
    <row r="23" spans="1:8">
      <c r="A23" s="92" t="s">
        <v>611</v>
      </c>
      <c r="B23" s="92"/>
      <c r="C23" s="92"/>
      <c r="D23" s="57"/>
      <c r="E23" s="57"/>
    </row>
    <row r="24" spans="1:8" ht="12" thickBot="1">
      <c r="A24" s="92"/>
      <c r="B24" s="92"/>
      <c r="C24" s="92"/>
      <c r="D24" s="57"/>
      <c r="E24" s="57"/>
    </row>
    <row r="25" spans="1:8">
      <c r="A25" s="17" t="s">
        <v>4</v>
      </c>
      <c r="B25" s="5">
        <v>167524.79</v>
      </c>
      <c r="C25" s="1"/>
      <c r="D25" s="1"/>
      <c r="E25" s="6">
        <v>82950.070000000007</v>
      </c>
    </row>
    <row r="26" spans="1:8">
      <c r="A26" s="18" t="s">
        <v>5</v>
      </c>
      <c r="B26" s="8"/>
      <c r="C26" s="1"/>
      <c r="D26" s="1"/>
      <c r="E26" s="9" t="s">
        <v>602</v>
      </c>
    </row>
    <row r="27" spans="1:8">
      <c r="A27" s="18" t="s">
        <v>6</v>
      </c>
      <c r="B27" s="8">
        <v>166055.04000000001</v>
      </c>
      <c r="C27" s="1"/>
      <c r="D27" s="1"/>
      <c r="E27" s="9">
        <v>66208.240000000005</v>
      </c>
    </row>
    <row r="28" spans="1:8">
      <c r="A28" s="48" t="s">
        <v>7</v>
      </c>
      <c r="B28" s="8"/>
      <c r="C28" s="1"/>
      <c r="D28" s="1"/>
      <c r="E28" s="9"/>
      <c r="G28" s="1">
        <f>G29+G30+G31+G32+G33+G34+G35+G36+G37+G38</f>
        <v>1</v>
      </c>
      <c r="H28" s="1">
        <v>26.17</v>
      </c>
    </row>
    <row r="29" spans="1:8">
      <c r="A29" s="13" t="s">
        <v>578</v>
      </c>
      <c r="B29" s="53">
        <f>B27*G29</f>
        <v>26332.763316774934</v>
      </c>
      <c r="C29" s="1"/>
      <c r="D29" s="1"/>
      <c r="E29" s="56">
        <f>E27*G29</f>
        <v>10499.205043943448</v>
      </c>
      <c r="G29" s="1">
        <f>H29/H28</f>
        <v>0.15857852502865877</v>
      </c>
      <c r="H29" s="1">
        <v>4.1500000000000004</v>
      </c>
    </row>
    <row r="30" spans="1:8">
      <c r="A30" s="13" t="s">
        <v>9</v>
      </c>
      <c r="B30" s="53">
        <f>B27*G30</f>
        <v>13007.750554069544</v>
      </c>
      <c r="C30" s="1"/>
      <c r="D30" s="1"/>
      <c r="E30" s="56">
        <f>E27*G30</f>
        <v>5186.3542988154368</v>
      </c>
      <c r="G30" s="1">
        <f>H30/H28</f>
        <v>7.8333970194879615E-2</v>
      </c>
      <c r="H30" s="1">
        <v>2.0499999999999998</v>
      </c>
    </row>
    <row r="31" spans="1:8">
      <c r="A31" s="13" t="s">
        <v>579</v>
      </c>
      <c r="B31" s="53">
        <f>B27*G31</f>
        <v>14276.799388612915</v>
      </c>
      <c r="C31" s="1"/>
      <c r="D31" s="1"/>
      <c r="E31" s="56">
        <f>E27*G31</f>
        <v>5692.3400840657241</v>
      </c>
      <c r="G31" s="1">
        <f>H31/H28</f>
        <v>8.597630875047764E-2</v>
      </c>
      <c r="H31" s="1">
        <v>2.25</v>
      </c>
    </row>
    <row r="32" spans="1:8">
      <c r="A32" s="13" t="s">
        <v>12</v>
      </c>
      <c r="B32" s="53">
        <f>B27*G32</f>
        <v>18591.565426060373</v>
      </c>
      <c r="C32" s="1"/>
      <c r="D32" s="1"/>
      <c r="E32" s="56">
        <f>E27*G32</f>
        <v>7412.6917539166989</v>
      </c>
      <c r="G32" s="1">
        <f>H32/H28</f>
        <v>0.11196025983951088</v>
      </c>
      <c r="H32" s="1">
        <v>2.93</v>
      </c>
    </row>
    <row r="33" spans="1:8">
      <c r="A33" s="13" t="s">
        <v>580</v>
      </c>
      <c r="B33" s="10">
        <f>B27*G33</f>
        <v>6408.6966144440194</v>
      </c>
      <c r="C33" s="1"/>
      <c r="D33" s="1"/>
      <c r="E33" s="11">
        <f>E27*G33</f>
        <v>2555.2282155139474</v>
      </c>
      <c r="G33" s="1">
        <f>H33/H28</f>
        <v>3.8593809705769963E-2</v>
      </c>
      <c r="H33" s="1">
        <v>1.01</v>
      </c>
    </row>
    <row r="34" spans="1:8">
      <c r="A34" s="13" t="s">
        <v>581</v>
      </c>
      <c r="B34" s="10">
        <f>B27*G34</f>
        <v>6027.9819640810083</v>
      </c>
      <c r="C34" s="1"/>
      <c r="D34" s="1"/>
      <c r="E34" s="11">
        <f>E27*G34</f>
        <v>2403.432479938861</v>
      </c>
      <c r="G34" s="1">
        <f>H34/H28</f>
        <v>3.6301108139090557E-2</v>
      </c>
      <c r="H34" s="1">
        <v>0.95</v>
      </c>
    </row>
    <row r="35" spans="1:8">
      <c r="A35" s="13" t="s">
        <v>14</v>
      </c>
      <c r="B35" s="10">
        <f>B27*G35</f>
        <v>1205.5963928162016</v>
      </c>
      <c r="C35" s="1"/>
      <c r="D35" s="1"/>
      <c r="E35" s="11">
        <f>E27*G35</f>
        <v>480.68649598777222</v>
      </c>
      <c r="G35" s="1">
        <f>H35/H28</f>
        <v>7.2602216278181116E-3</v>
      </c>
      <c r="H35" s="1">
        <v>0.19</v>
      </c>
    </row>
    <row r="36" spans="1:8">
      <c r="A36" s="13" t="s">
        <v>17</v>
      </c>
      <c r="B36" s="10">
        <f>B27*G36</f>
        <v>2347.740343905235</v>
      </c>
      <c r="C36" s="1"/>
      <c r="D36" s="1"/>
      <c r="E36" s="11">
        <f>E27*G36</f>
        <v>936.07370271303023</v>
      </c>
      <c r="G36" s="1">
        <f>H36/H28</f>
        <v>1.4138326327856323E-2</v>
      </c>
      <c r="H36" s="1">
        <v>0.37</v>
      </c>
    </row>
    <row r="37" spans="1:8" ht="22.5">
      <c r="A37" s="13" t="s">
        <v>582</v>
      </c>
      <c r="B37" s="10">
        <f>B27*G37</f>
        <v>60089.462315628582</v>
      </c>
      <c r="C37" s="1"/>
      <c r="D37" s="1"/>
      <c r="E37" s="11">
        <f>E27*G37</f>
        <v>23958.426931601072</v>
      </c>
      <c r="G37" s="1">
        <f>H37/H28</f>
        <v>0.36186473060756591</v>
      </c>
      <c r="H37" s="1">
        <v>9.4700000000000006</v>
      </c>
    </row>
    <row r="38" spans="1:8">
      <c r="A38" s="13" t="s">
        <v>583</v>
      </c>
      <c r="B38" s="10">
        <f>B27*G38</f>
        <v>17766.683683607182</v>
      </c>
      <c r="C38" s="1"/>
      <c r="D38" s="1"/>
      <c r="E38" s="11">
        <f>E27*G38</f>
        <v>7083.8009935040118</v>
      </c>
      <c r="G38" s="1">
        <f>H38/H28</f>
        <v>0.10699273977837216</v>
      </c>
      <c r="H38" s="16">
        <v>2.8</v>
      </c>
    </row>
    <row r="39" spans="1:8">
      <c r="A39" s="18" t="s">
        <v>18</v>
      </c>
      <c r="B39" s="8"/>
      <c r="C39" s="1"/>
      <c r="D39" s="1"/>
      <c r="E39" s="37">
        <v>-868.42</v>
      </c>
    </row>
    <row r="40" spans="1:8" ht="12" thickBot="1">
      <c r="A40" s="20" t="s">
        <v>21</v>
      </c>
      <c r="B40" s="21" t="s">
        <v>604</v>
      </c>
      <c r="C40" s="1"/>
      <c r="D40" s="1"/>
      <c r="E40" s="22" t="s">
        <v>605</v>
      </c>
    </row>
    <row r="41" spans="1:8">
      <c r="A41" s="92" t="s">
        <v>612</v>
      </c>
      <c r="B41" s="92"/>
      <c r="C41" s="92"/>
      <c r="D41" s="57"/>
      <c r="E41" s="57"/>
    </row>
    <row r="42" spans="1:8" ht="12" thickBot="1">
      <c r="A42" s="92"/>
      <c r="B42" s="92"/>
      <c r="C42" s="92"/>
      <c r="D42" s="57"/>
      <c r="E42" s="57"/>
    </row>
    <row r="43" spans="1:8">
      <c r="A43" s="17" t="s">
        <v>4</v>
      </c>
      <c r="B43" s="5">
        <v>271581.07</v>
      </c>
      <c r="C43" s="1"/>
      <c r="D43" s="5">
        <v>167524.79</v>
      </c>
      <c r="E43" s="6">
        <v>82950.070000000007</v>
      </c>
    </row>
    <row r="44" spans="1:8">
      <c r="A44" s="18" t="s">
        <v>5</v>
      </c>
      <c r="B44" s="8" t="s">
        <v>602</v>
      </c>
      <c r="C44" s="1"/>
      <c r="D44" s="8"/>
      <c r="E44" s="9" t="s">
        <v>602</v>
      </c>
    </row>
    <row r="45" spans="1:8">
      <c r="A45" s="18" t="s">
        <v>6</v>
      </c>
      <c r="B45" s="8">
        <v>252357.64</v>
      </c>
      <c r="C45" s="1"/>
      <c r="D45" s="8">
        <v>166055.04000000001</v>
      </c>
      <c r="E45" s="9">
        <v>66208.240000000005</v>
      </c>
    </row>
    <row r="46" spans="1:8">
      <c r="A46" s="48" t="s">
        <v>7</v>
      </c>
      <c r="B46" s="8"/>
      <c r="C46" s="1"/>
      <c r="D46" s="8"/>
      <c r="E46" s="9"/>
      <c r="G46" s="1">
        <f>G47+G48+G49+G50+G51+G52+G53+G54+G55+G56</f>
        <v>1</v>
      </c>
      <c r="H46" s="1">
        <v>26.17</v>
      </c>
    </row>
    <row r="47" spans="1:8">
      <c r="A47" s="13" t="s">
        <v>578</v>
      </c>
      <c r="B47" s="53">
        <f>B45*G47</f>
        <v>40018.502330913259</v>
      </c>
      <c r="C47" s="1"/>
      <c r="D47" s="53">
        <f>D45*G47</f>
        <v>26332.763316774934</v>
      </c>
      <c r="E47" s="56">
        <f>E45*G47</f>
        <v>10499.205043943448</v>
      </c>
      <c r="G47" s="1">
        <f>H47/H46</f>
        <v>0.15857852502865877</v>
      </c>
      <c r="H47" s="1">
        <v>4.1500000000000004</v>
      </c>
    </row>
    <row r="48" spans="1:8">
      <c r="A48" s="13" t="s">
        <v>9</v>
      </c>
      <c r="B48" s="53">
        <f>B45*G48</f>
        <v>19768.175850210162</v>
      </c>
      <c r="C48" s="1"/>
      <c r="D48" s="53">
        <f>D45*G48</f>
        <v>13007.750554069544</v>
      </c>
      <c r="E48" s="56">
        <f>E45*G48</f>
        <v>5186.3542988154368</v>
      </c>
      <c r="G48" s="1">
        <f>H48/H46</f>
        <v>7.8333970194879615E-2</v>
      </c>
      <c r="H48" s="1">
        <v>2.0499999999999998</v>
      </c>
    </row>
    <row r="49" spans="1:8">
      <c r="A49" s="13" t="s">
        <v>579</v>
      </c>
      <c r="B49" s="53">
        <f>B45*G49</f>
        <v>21696.778372181889</v>
      </c>
      <c r="C49" s="1"/>
      <c r="D49" s="53">
        <f>D45*G49</f>
        <v>14276.799388612915</v>
      </c>
      <c r="E49" s="56">
        <f>E45*G49</f>
        <v>5692.3400840657241</v>
      </c>
      <c r="G49" s="1">
        <f>H49/H46</f>
        <v>8.597630875047764E-2</v>
      </c>
      <c r="H49" s="1">
        <v>2.25</v>
      </c>
    </row>
    <row r="50" spans="1:8">
      <c r="A50" s="13" t="s">
        <v>12</v>
      </c>
      <c r="B50" s="53">
        <f>B45*G50</f>
        <v>28254.026946885748</v>
      </c>
      <c r="C50" s="1"/>
      <c r="D50" s="53">
        <f>D45*G50</f>
        <v>18591.565426060373</v>
      </c>
      <c r="E50" s="56">
        <f>E45*G50</f>
        <v>7412.6917539166989</v>
      </c>
      <c r="G50" s="1">
        <f>H50/H46</f>
        <v>0.11196025983951088</v>
      </c>
      <c r="H50" s="1">
        <v>2.93</v>
      </c>
    </row>
    <row r="51" spans="1:8">
      <c r="A51" s="13" t="s">
        <v>580</v>
      </c>
      <c r="B51" s="10">
        <f>B45*G51</f>
        <v>9739.4427359572037</v>
      </c>
      <c r="C51" s="1"/>
      <c r="D51" s="10">
        <f>D45*G51</f>
        <v>6408.6966144440194</v>
      </c>
      <c r="E51" s="11">
        <f>E45*G51</f>
        <v>2555.2282155139474</v>
      </c>
      <c r="G51" s="1">
        <f>H51/H46</f>
        <v>3.8593809705769963E-2</v>
      </c>
      <c r="H51" s="1">
        <v>1.01</v>
      </c>
    </row>
    <row r="52" spans="1:8">
      <c r="A52" s="13" t="s">
        <v>581</v>
      </c>
      <c r="B52" s="10">
        <f>B45*G52</f>
        <v>9160.8619793656853</v>
      </c>
      <c r="C52" s="1"/>
      <c r="D52" s="10">
        <f>D45*G52</f>
        <v>6027.9819640810083</v>
      </c>
      <c r="E52" s="11">
        <f>E45*G52</f>
        <v>2403.432479938861</v>
      </c>
      <c r="G52" s="1">
        <f>H52/H46</f>
        <v>3.6301108139090557E-2</v>
      </c>
      <c r="H52" s="1">
        <v>0.95</v>
      </c>
    </row>
    <row r="53" spans="1:8">
      <c r="A53" s="13" t="s">
        <v>14</v>
      </c>
      <c r="B53" s="10">
        <f>B45*G53</f>
        <v>1832.172395873137</v>
      </c>
      <c r="C53" s="1"/>
      <c r="D53" s="10">
        <f>D45*G53</f>
        <v>1205.5963928162016</v>
      </c>
      <c r="E53" s="11">
        <f>E45*G53</f>
        <v>480.68649598777222</v>
      </c>
      <c r="G53" s="1">
        <f>H53/H46</f>
        <v>7.2602216278181116E-3</v>
      </c>
      <c r="H53" s="1">
        <v>0.19</v>
      </c>
    </row>
    <row r="54" spans="1:8">
      <c r="A54" s="13" t="s">
        <v>17</v>
      </c>
      <c r="B54" s="10">
        <f>B45*G54</f>
        <v>3567.9146656476883</v>
      </c>
      <c r="C54" s="1"/>
      <c r="D54" s="10">
        <f>D45*G54</f>
        <v>2347.740343905235</v>
      </c>
      <c r="E54" s="11">
        <f>E45*G54</f>
        <v>936.07370271303023</v>
      </c>
      <c r="G54" s="1">
        <f>H54/H46</f>
        <v>1.4138326327856323E-2</v>
      </c>
      <c r="H54" s="1">
        <v>0.37</v>
      </c>
    </row>
    <row r="55" spans="1:8" ht="22.5">
      <c r="A55" s="13" t="s">
        <v>582</v>
      </c>
      <c r="B55" s="10">
        <f>B45*G55</f>
        <v>91319.329415361106</v>
      </c>
      <c r="C55" s="1"/>
      <c r="D55" s="10">
        <f>D45*G55</f>
        <v>60089.462315628582</v>
      </c>
      <c r="E55" s="11">
        <f>E45*G55</f>
        <v>23958.426931601072</v>
      </c>
      <c r="G55" s="1">
        <f>H55/H46</f>
        <v>0.36186473060756591</v>
      </c>
      <c r="H55" s="1">
        <v>9.4700000000000006</v>
      </c>
    </row>
    <row r="56" spans="1:8">
      <c r="A56" s="13" t="s">
        <v>583</v>
      </c>
      <c r="B56" s="10">
        <f>B45*G56</f>
        <v>27000.435307604122</v>
      </c>
      <c r="C56" s="1"/>
      <c r="D56" s="10">
        <f>D45*G56</f>
        <v>17766.683683607182</v>
      </c>
      <c r="E56" s="11">
        <f>E45*G56</f>
        <v>7083.8009935040118</v>
      </c>
      <c r="G56" s="1">
        <f>H56/H46</f>
        <v>0.10699273977837216</v>
      </c>
      <c r="H56" s="16">
        <v>2.8</v>
      </c>
    </row>
    <row r="57" spans="1:8">
      <c r="A57" s="18" t="s">
        <v>18</v>
      </c>
      <c r="B57" s="36">
        <v>143.43</v>
      </c>
      <c r="C57" s="1"/>
      <c r="D57" s="8"/>
      <c r="E57" s="37">
        <v>-868.42</v>
      </c>
    </row>
    <row r="58" spans="1:8" ht="12" thickBot="1">
      <c r="A58" s="20" t="s">
        <v>21</v>
      </c>
      <c r="B58" s="21" t="s">
        <v>603</v>
      </c>
      <c r="C58" s="1"/>
      <c r="D58" s="21" t="s">
        <v>604</v>
      </c>
      <c r="E58" s="22" t="s">
        <v>605</v>
      </c>
    </row>
    <row r="59" spans="1:8">
      <c r="B59" s="57"/>
      <c r="C59" s="57"/>
      <c r="D59" s="57"/>
      <c r="E59" s="57"/>
    </row>
    <row r="60" spans="1:8" ht="12.75">
      <c r="A60" s="93" t="s">
        <v>832</v>
      </c>
      <c r="B60" s="93"/>
      <c r="C60" s="93"/>
      <c r="D60" s="93"/>
      <c r="E60" s="57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  <c r="E61" s="57"/>
    </row>
    <row r="62" spans="1:8" ht="12">
      <c r="A62" s="82" t="s">
        <v>1</v>
      </c>
      <c r="B62" s="82"/>
      <c r="C62" s="77">
        <f>C35-C54</f>
        <v>0</v>
      </c>
      <c r="D62" s="79">
        <f>D35-D57</f>
        <v>0</v>
      </c>
      <c r="E62" s="57"/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  <c r="E63" s="57"/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  <row r="121" spans="2:5">
      <c r="B121" s="57"/>
      <c r="C121" s="57"/>
      <c r="D121" s="57"/>
      <c r="E121" s="57"/>
    </row>
  </sheetData>
  <mergeCells count="6">
    <mergeCell ref="A1:C1"/>
    <mergeCell ref="A3:C3"/>
    <mergeCell ref="A5:C6"/>
    <mergeCell ref="A23:C24"/>
    <mergeCell ref="A41:C42"/>
    <mergeCell ref="A60:D6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" style="1" hidden="1" customWidth="1"/>
    <col min="13" max="13" width="1.42578125" style="1" hidden="1" customWidth="1"/>
    <col min="14" max="14" width="16.140625" style="1" hidden="1" customWidth="1"/>
    <col min="15" max="15" width="9.140625" style="1" hidden="1" customWidth="1"/>
    <col min="16" max="16" width="8.42578125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15" ht="15">
      <c r="A1" s="85" t="s">
        <v>833</v>
      </c>
      <c r="B1" s="85"/>
      <c r="C1" s="85"/>
    </row>
    <row r="2" spans="1:15" ht="15">
      <c r="A2" s="84"/>
      <c r="B2" s="84"/>
      <c r="C2" s="84"/>
    </row>
    <row r="3" spans="1:15" ht="12.75" thickBot="1">
      <c r="A3" s="86" t="s">
        <v>606</v>
      </c>
      <c r="B3" s="87"/>
      <c r="C3" s="88"/>
    </row>
    <row r="4" spans="1:15" ht="12" thickBot="1">
      <c r="A4" s="103" t="s">
        <v>607</v>
      </c>
      <c r="B4" s="104">
        <v>0</v>
      </c>
    </row>
    <row r="5" spans="1:15">
      <c r="A5" s="105" t="s">
        <v>609</v>
      </c>
      <c r="B5" s="106"/>
      <c r="C5" s="107"/>
    </row>
    <row r="6" spans="1:15" ht="12" thickBot="1">
      <c r="A6" s="108"/>
      <c r="B6" s="109"/>
      <c r="C6" s="110"/>
    </row>
    <row r="7" spans="1:15">
      <c r="A7" s="111" t="s">
        <v>4</v>
      </c>
      <c r="B7" s="112">
        <v>52737.03</v>
      </c>
      <c r="C7" s="113"/>
      <c r="D7" s="114">
        <v>124073.09</v>
      </c>
      <c r="E7" s="6">
        <v>103521.48</v>
      </c>
    </row>
    <row r="8" spans="1:15">
      <c r="A8" s="115" t="s">
        <v>5</v>
      </c>
      <c r="B8" s="116">
        <v>0</v>
      </c>
      <c r="C8" s="117"/>
      <c r="D8" s="118"/>
      <c r="E8" s="41">
        <v>480</v>
      </c>
      <c r="N8" s="16">
        <f>B11+B25+B31+B32+B33+B34+B35</f>
        <v>52737.03</v>
      </c>
    </row>
    <row r="9" spans="1:15">
      <c r="A9" s="115" t="s">
        <v>6</v>
      </c>
      <c r="B9" s="119">
        <v>52737.03</v>
      </c>
      <c r="C9" s="117"/>
      <c r="D9" s="118">
        <v>124073.09</v>
      </c>
      <c r="E9" s="9">
        <v>97566.24</v>
      </c>
    </row>
    <row r="10" spans="1:15" ht="12" thickBot="1">
      <c r="A10" s="120" t="s">
        <v>7</v>
      </c>
      <c r="B10" s="121"/>
      <c r="C10" s="117"/>
      <c r="D10" s="118"/>
      <c r="E10" s="9"/>
      <c r="G10" s="1" t="e">
        <f>G11+G23+G29+G31+G32+G33+#REF!+G34+G35+#REF!</f>
        <v>#REF!</v>
      </c>
      <c r="H10" s="1">
        <v>26.17</v>
      </c>
      <c r="N10" s="1">
        <v>22.2</v>
      </c>
      <c r="O10" s="16">
        <f>O17+O25+O31+O32+O33+O34+O35</f>
        <v>100</v>
      </c>
    </row>
    <row r="11" spans="1:15" ht="38.25">
      <c r="A11" s="122" t="s">
        <v>834</v>
      </c>
      <c r="B11" s="123">
        <f>B9*O17/100</f>
        <v>9525.9229864864847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15" ht="12.75">
      <c r="A12" s="125" t="s">
        <v>7</v>
      </c>
      <c r="B12" s="126"/>
      <c r="C12" s="117"/>
      <c r="D12" s="124"/>
      <c r="E12" s="56"/>
    </row>
    <row r="13" spans="1:15">
      <c r="A13" s="127" t="s">
        <v>835</v>
      </c>
      <c r="B13" s="126"/>
      <c r="C13" s="117"/>
      <c r="D13" s="124"/>
      <c r="E13" s="56"/>
    </row>
    <row r="14" spans="1:15">
      <c r="A14" s="127" t="s">
        <v>836</v>
      </c>
      <c r="B14" s="126"/>
      <c r="C14" s="117"/>
      <c r="D14" s="124"/>
      <c r="E14" s="56"/>
    </row>
    <row r="15" spans="1:15">
      <c r="A15" s="127" t="s">
        <v>837</v>
      </c>
      <c r="B15" s="126"/>
      <c r="C15" s="117"/>
      <c r="D15" s="124"/>
      <c r="E15" s="56"/>
    </row>
    <row r="16" spans="1:15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>
        <f>N17/N10*100</f>
        <v>18.063063063063062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9"/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30"/>
      <c r="C24" s="117"/>
      <c r="D24" s="124"/>
      <c r="E24" s="56"/>
    </row>
    <row r="25" spans="1:16">
      <c r="A25" s="131" t="s">
        <v>846</v>
      </c>
      <c r="B25" s="126">
        <f>B9*O25/100</f>
        <v>11687.666108108109</v>
      </c>
      <c r="C25" s="117"/>
      <c r="D25" s="124"/>
      <c r="E25" s="56"/>
      <c r="N25" s="1">
        <v>4.92</v>
      </c>
      <c r="O25" s="16">
        <f>N25/N10*100</f>
        <v>22.162162162162165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O31*B9/100</f>
        <v>3919.6441216216213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>
        <f>N31/N10*100</f>
        <v>7.4324324324324325</v>
      </c>
      <c r="P31" s="1">
        <v>7.43</v>
      </c>
    </row>
    <row r="32" spans="1:16" ht="36">
      <c r="A32" s="140" t="s">
        <v>852</v>
      </c>
      <c r="B32" s="141">
        <f>O32*B9/100</f>
        <v>11426.3565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>
        <f>N32/N10*100</f>
        <v>21.666666666666664</v>
      </c>
      <c r="P32" s="1">
        <v>21.67</v>
      </c>
    </row>
    <row r="33" spans="1:17" ht="12">
      <c r="A33" s="140" t="s">
        <v>853</v>
      </c>
      <c r="B33" s="142">
        <f>O33*B9/100</f>
        <v>8409.4182972972976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>
        <f>N33/N10*100</f>
        <v>15.945945945945947</v>
      </c>
      <c r="P33" s="1">
        <v>15.95</v>
      </c>
    </row>
    <row r="34" spans="1:17" ht="12">
      <c r="A34" s="140" t="s">
        <v>854</v>
      </c>
      <c r="B34" s="142">
        <f>O34*B9/100</f>
        <v>2969.4273648648646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>
        <f>N34/N10*100</f>
        <v>5.6306306306306304</v>
      </c>
      <c r="P34" s="1">
        <v>5.63</v>
      </c>
    </row>
    <row r="35" spans="1:17" ht="12" thickBot="1">
      <c r="A35" s="143" t="s">
        <v>855</v>
      </c>
      <c r="B35" s="10">
        <f>O35*B9/100</f>
        <v>4798.5946216216216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>
        <f>N35/N10*100</f>
        <v>9.0990990990990994</v>
      </c>
      <c r="P35" s="1">
        <v>9.1</v>
      </c>
      <c r="Q35" s="16"/>
    </row>
    <row r="36" spans="1:17" s="69" customFormat="1" ht="15">
      <c r="A36" s="144" t="s">
        <v>611</v>
      </c>
      <c r="B36" s="145"/>
      <c r="C36" s="146"/>
    </row>
    <row r="37" spans="1:17" ht="12" thickBot="1">
      <c r="A37" s="147"/>
      <c r="B37" s="148"/>
      <c r="C37" s="149"/>
    </row>
    <row r="38" spans="1:17">
      <c r="A38" s="150" t="s">
        <v>4</v>
      </c>
      <c r="B38" s="151">
        <v>66768.960000000006</v>
      </c>
      <c r="C38" s="117"/>
      <c r="D38" s="1"/>
      <c r="E38" s="6">
        <v>103521.48</v>
      </c>
    </row>
    <row r="39" spans="1:17">
      <c r="A39" s="115" t="s">
        <v>5</v>
      </c>
      <c r="B39" s="152">
        <v>0</v>
      </c>
      <c r="C39" s="117"/>
      <c r="D39" s="1"/>
      <c r="E39" s="41">
        <v>480</v>
      </c>
    </row>
    <row r="40" spans="1:17">
      <c r="A40" s="115" t="s">
        <v>6</v>
      </c>
      <c r="B40" s="153">
        <v>66768.960000000006</v>
      </c>
      <c r="C40" s="117"/>
      <c r="D40" s="1"/>
      <c r="E40" s="9">
        <v>97566.24</v>
      </c>
    </row>
    <row r="41" spans="1:17" ht="12" thickBot="1">
      <c r="A41" s="154" t="s">
        <v>7</v>
      </c>
      <c r="B41" s="8"/>
      <c r="C41" s="117"/>
      <c r="D41" s="1"/>
      <c r="E41" s="9"/>
      <c r="G41" s="1" t="e">
        <f>G62+G63+G64+G65+G66+#REF!+#REF!+#REF!+#REF!+#REF!</f>
        <v>#REF!</v>
      </c>
      <c r="H41" s="1">
        <v>26.17</v>
      </c>
    </row>
    <row r="42" spans="1:17" ht="38.25">
      <c r="A42" s="122" t="s">
        <v>834</v>
      </c>
      <c r="B42" s="123">
        <f>B40*P48/100</f>
        <v>12058.474176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9"/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30"/>
      <c r="C55" s="117"/>
      <c r="D55" s="124"/>
      <c r="E55" s="56"/>
    </row>
    <row r="56" spans="1:16">
      <c r="A56" s="131" t="s">
        <v>846</v>
      </c>
      <c r="B56" s="126">
        <f>B40*P56/100</f>
        <v>14796.001536000002</v>
      </c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B40*P62/100</f>
        <v>4960.933728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B40*P63/100</f>
        <v>14468.833632000002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B40*P64/100</f>
        <v>10649.64912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3759.0924480000003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>
      <c r="A66" s="143" t="s">
        <v>855</v>
      </c>
      <c r="B66" s="10">
        <f>P66*B40/100</f>
        <v>6075.9753600000004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8" t="s">
        <v>612</v>
      </c>
      <c r="B67" s="110"/>
    </row>
    <row r="68" spans="1:17" ht="12" thickBot="1">
      <c r="A68" s="155"/>
      <c r="B68" s="156"/>
    </row>
    <row r="69" spans="1:17">
      <c r="A69" s="111" t="s">
        <v>4</v>
      </c>
      <c r="B69" s="157">
        <v>52737.03</v>
      </c>
      <c r="C69" s="1"/>
      <c r="D69" s="5">
        <v>124073.09</v>
      </c>
      <c r="E69" s="6">
        <v>103521.48</v>
      </c>
    </row>
    <row r="70" spans="1:17">
      <c r="A70" s="115" t="s">
        <v>5</v>
      </c>
      <c r="B70" s="158">
        <v>0</v>
      </c>
      <c r="C70" s="1"/>
      <c r="D70" s="8"/>
      <c r="E70" s="41">
        <v>480</v>
      </c>
    </row>
    <row r="71" spans="1:17">
      <c r="A71" s="115" t="s">
        <v>6</v>
      </c>
      <c r="B71" s="119">
        <v>52737.03</v>
      </c>
      <c r="C71" s="1"/>
      <c r="D71" s="8">
        <v>124073.09</v>
      </c>
      <c r="E71" s="9">
        <v>97566.24</v>
      </c>
    </row>
    <row r="72" spans="1:17" ht="12" thickBot="1">
      <c r="A72" s="154" t="s">
        <v>7</v>
      </c>
      <c r="B72" s="9"/>
      <c r="C72" s="1"/>
      <c r="D72" s="8"/>
      <c r="E72" s="9"/>
      <c r="G72" s="1" t="e">
        <f>G93+G94+G95+G96+G97+#REF!+#REF!+#REF!+#REF!+#REF!</f>
        <v>#REF!</v>
      </c>
      <c r="H72" s="1">
        <v>26.17</v>
      </c>
    </row>
    <row r="73" spans="1:17" ht="38.25">
      <c r="A73" s="122" t="s">
        <v>834</v>
      </c>
      <c r="B73" s="123">
        <f>B71*P79/100</f>
        <v>9524.3076179999989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9"/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30"/>
      <c r="C86" s="117"/>
      <c r="D86" s="124"/>
      <c r="E86" s="56"/>
    </row>
    <row r="87" spans="1:16">
      <c r="A87" s="127" t="s">
        <v>846</v>
      </c>
      <c r="B87" s="126">
        <f>P87*B71/100</f>
        <v>11686.525848000001</v>
      </c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27" t="s">
        <v>847</v>
      </c>
      <c r="B88" s="126"/>
      <c r="C88" s="117"/>
      <c r="D88" s="124"/>
      <c r="E88" s="56"/>
    </row>
    <row r="89" spans="1:16">
      <c r="A89" s="127" t="s">
        <v>848</v>
      </c>
      <c r="B89" s="126"/>
      <c r="C89" s="117"/>
      <c r="D89" s="124"/>
      <c r="E89" s="56"/>
    </row>
    <row r="90" spans="1:16" ht="12" thickBot="1">
      <c r="A90" s="159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3918.3613289999998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11428.114401000001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8411.5562850000006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2969.0947889999998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4799.0697300000002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-14031.930000000008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-14031.930000000008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6:B59"/>
    <mergeCell ref="A67:B68"/>
    <mergeCell ref="B73:B84"/>
    <mergeCell ref="B87:B90"/>
    <mergeCell ref="A99:D99"/>
    <mergeCell ref="A1:C1"/>
    <mergeCell ref="A3:C3"/>
    <mergeCell ref="A5:C6"/>
    <mergeCell ref="B11:B22"/>
    <mergeCell ref="B25:B28"/>
    <mergeCell ref="A36:C37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Q104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9.140625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857</v>
      </c>
      <c r="B1" s="85"/>
      <c r="C1" s="85"/>
    </row>
    <row r="2" spans="1:8" ht="15">
      <c r="A2" s="84"/>
      <c r="B2" s="84"/>
      <c r="C2" s="84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160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61461.55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61461.55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G31+G32+G33+G34+G35+#REF!+#REF!+#REF!+#REF!+#REF!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11099.955929999998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63"/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64"/>
      <c r="C24" s="117"/>
      <c r="D24" s="124"/>
      <c r="E24" s="56"/>
    </row>
    <row r="25" spans="1:16">
      <c r="A25" s="131" t="s">
        <v>846</v>
      </c>
      <c r="B25" s="126">
        <f>P25*B9/100</f>
        <v>13619.879480000001</v>
      </c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4566.5931650000002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13318.717885000002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9803.117225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3460.2852650000004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5593.0010499999999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>
      <c r="A36" s="18" t="s">
        <v>18</v>
      </c>
      <c r="B36" s="10"/>
      <c r="C36" s="1"/>
      <c r="D36" s="10"/>
      <c r="E36" s="11" t="s">
        <v>599</v>
      </c>
    </row>
    <row r="37" spans="1:17" ht="12" thickBot="1">
      <c r="A37" s="165" t="s">
        <v>21</v>
      </c>
      <c r="B37" s="66"/>
      <c r="C37" s="1"/>
      <c r="D37" s="34"/>
      <c r="E37" s="35" t="s">
        <v>190</v>
      </c>
    </row>
    <row r="38" spans="1:17" s="69" customFormat="1" ht="15">
      <c r="A38" s="166" t="s">
        <v>611</v>
      </c>
      <c r="B38" s="167"/>
      <c r="C38" s="146"/>
    </row>
    <row r="39" spans="1:17" ht="12" thickBot="1">
      <c r="A39" s="147"/>
      <c r="B39" s="148"/>
      <c r="C39" s="149"/>
    </row>
    <row r="40" spans="1:17">
      <c r="A40" s="49" t="s">
        <v>4</v>
      </c>
      <c r="B40" s="161">
        <v>75426.3</v>
      </c>
      <c r="C40" s="1"/>
      <c r="D40" s="1"/>
      <c r="E40" s="6">
        <v>103521.48</v>
      </c>
    </row>
    <row r="41" spans="1:17">
      <c r="A41" s="18" t="s">
        <v>5</v>
      </c>
      <c r="B41" s="152">
        <v>0</v>
      </c>
      <c r="C41" s="1"/>
      <c r="D41" s="1"/>
      <c r="E41" s="41">
        <v>480</v>
      </c>
    </row>
    <row r="42" spans="1:17">
      <c r="A42" s="18" t="s">
        <v>6</v>
      </c>
      <c r="B42" s="161">
        <v>75426.3</v>
      </c>
      <c r="C42" s="1"/>
      <c r="D42" s="1"/>
      <c r="E42" s="9">
        <v>97566.24</v>
      </c>
    </row>
    <row r="43" spans="1:17" ht="12" thickBot="1">
      <c r="A43" s="48" t="s">
        <v>7</v>
      </c>
      <c r="B43" s="8"/>
      <c r="C43" s="1"/>
      <c r="D43" s="1"/>
      <c r="E43" s="9"/>
      <c r="G43" s="1" t="e">
        <f>G68+#REF!+#REF!+#REF!+#REF!+#REF!+#REF!+#REF!+#REF!+#REF!</f>
        <v>#REF!</v>
      </c>
      <c r="H43" s="1">
        <v>26.17</v>
      </c>
    </row>
    <row r="44" spans="1:17" ht="38.25">
      <c r="A44" s="122" t="s">
        <v>834</v>
      </c>
      <c r="B44" s="123">
        <f>B42*P50/100</f>
        <v>13621.989779999998</v>
      </c>
      <c r="C44" s="117"/>
      <c r="D44" s="124">
        <f>D42*G44</f>
        <v>0</v>
      </c>
      <c r="E44" s="56">
        <f>E42*G44</f>
        <v>15471.910431792128</v>
      </c>
      <c r="G44" s="1">
        <f>H44/H43</f>
        <v>0.15857852502865877</v>
      </c>
      <c r="H44" s="1">
        <v>4.1500000000000004</v>
      </c>
    </row>
    <row r="45" spans="1:17" ht="12.75">
      <c r="A45" s="125" t="s">
        <v>7</v>
      </c>
      <c r="B45" s="126"/>
      <c r="C45" s="117"/>
      <c r="D45" s="124"/>
      <c r="E45" s="56"/>
    </row>
    <row r="46" spans="1:17">
      <c r="A46" s="127" t="s">
        <v>835</v>
      </c>
      <c r="B46" s="126"/>
      <c r="C46" s="117"/>
      <c r="D46" s="124"/>
      <c r="E46" s="56"/>
    </row>
    <row r="47" spans="1:17">
      <c r="A47" s="127" t="s">
        <v>836</v>
      </c>
      <c r="B47" s="126"/>
      <c r="C47" s="117"/>
      <c r="D47" s="124"/>
      <c r="E47" s="56"/>
    </row>
    <row r="48" spans="1:17">
      <c r="A48" s="127" t="s">
        <v>837</v>
      </c>
      <c r="B48" s="126"/>
      <c r="C48" s="117"/>
      <c r="D48" s="124"/>
      <c r="E48" s="56"/>
    </row>
    <row r="49" spans="1:16">
      <c r="A49" s="127" t="s">
        <v>838</v>
      </c>
      <c r="B49" s="126"/>
      <c r="C49" s="117"/>
      <c r="D49" s="124"/>
      <c r="E49" s="56"/>
    </row>
    <row r="50" spans="1:16">
      <c r="A50" s="127" t="s">
        <v>839</v>
      </c>
      <c r="B50" s="126"/>
      <c r="C50" s="117"/>
      <c r="D50" s="124"/>
      <c r="E50" s="56"/>
      <c r="N50" s="1">
        <v>4.01</v>
      </c>
      <c r="O50" s="16" t="e">
        <f>N50/N43*100</f>
        <v>#DIV/0!</v>
      </c>
      <c r="P50" s="1">
        <v>18.059999999999999</v>
      </c>
    </row>
    <row r="51" spans="1:16">
      <c r="A51" s="127" t="s">
        <v>840</v>
      </c>
      <c r="B51" s="126"/>
      <c r="C51" s="117"/>
      <c r="D51" s="124"/>
      <c r="E51" s="56"/>
    </row>
    <row r="52" spans="1:16">
      <c r="A52" s="127" t="s">
        <v>841</v>
      </c>
      <c r="B52" s="126"/>
      <c r="C52" s="117"/>
      <c r="D52" s="124"/>
      <c r="E52" s="56"/>
    </row>
    <row r="53" spans="1:16">
      <c r="A53" s="127" t="s">
        <v>842</v>
      </c>
      <c r="B53" s="126"/>
      <c r="C53" s="117"/>
      <c r="D53" s="124"/>
      <c r="E53" s="56"/>
    </row>
    <row r="54" spans="1:16">
      <c r="A54" s="127" t="s">
        <v>843</v>
      </c>
      <c r="B54" s="126"/>
      <c r="C54" s="117"/>
      <c r="D54" s="124"/>
      <c r="E54" s="56"/>
    </row>
    <row r="55" spans="1:16" ht="12" thickBot="1">
      <c r="A55" s="128" t="s">
        <v>844</v>
      </c>
      <c r="B55" s="126"/>
      <c r="C55" s="117"/>
      <c r="D55" s="124"/>
      <c r="E55" s="56"/>
    </row>
    <row r="56" spans="1:16" ht="25.5">
      <c r="A56" s="122" t="s">
        <v>845</v>
      </c>
      <c r="B56" s="163"/>
      <c r="C56" s="117"/>
      <c r="D56" s="124">
        <f>D42*G56</f>
        <v>0</v>
      </c>
      <c r="E56" s="56">
        <f>E42*G56</f>
        <v>7642.7509361864713</v>
      </c>
      <c r="G56" s="1">
        <f>H56/H43</f>
        <v>7.8333970194879615E-2</v>
      </c>
      <c r="H56" s="1">
        <v>2.0499999999999998</v>
      </c>
    </row>
    <row r="57" spans="1:16" ht="12.75">
      <c r="A57" s="125" t="s">
        <v>7</v>
      </c>
      <c r="B57" s="164"/>
      <c r="C57" s="117"/>
      <c r="D57" s="124"/>
      <c r="E57" s="56"/>
    </row>
    <row r="58" spans="1:16">
      <c r="A58" s="131" t="s">
        <v>846</v>
      </c>
      <c r="B58" s="126">
        <f>P58*B42/100</f>
        <v>16714.468079999999</v>
      </c>
      <c r="C58" s="117"/>
      <c r="D58" s="124"/>
      <c r="E58" s="56"/>
      <c r="N58" s="1">
        <v>4.92</v>
      </c>
      <c r="O58" s="16" t="e">
        <f>N58/N43*100</f>
        <v>#DIV/0!</v>
      </c>
      <c r="P58" s="1">
        <v>22.16</v>
      </c>
    </row>
    <row r="59" spans="1:16">
      <c r="A59" s="131" t="s">
        <v>847</v>
      </c>
      <c r="B59" s="126"/>
      <c r="C59" s="117"/>
      <c r="D59" s="124"/>
      <c r="E59" s="56"/>
    </row>
    <row r="60" spans="1:16">
      <c r="A60" s="131" t="s">
        <v>848</v>
      </c>
      <c r="B60" s="126"/>
      <c r="C60" s="117"/>
      <c r="D60" s="124"/>
      <c r="E60" s="56"/>
    </row>
    <row r="61" spans="1:16" ht="12" thickBot="1">
      <c r="A61" s="132" t="s">
        <v>849</v>
      </c>
      <c r="B61" s="133"/>
      <c r="C61" s="117"/>
      <c r="D61" s="124"/>
      <c r="E61" s="56"/>
    </row>
    <row r="62" spans="1:16" ht="12.75">
      <c r="A62" s="134" t="s">
        <v>850</v>
      </c>
      <c r="B62" s="135"/>
      <c r="C62" s="117"/>
      <c r="D62" s="136">
        <f>D42*G62</f>
        <v>0</v>
      </c>
      <c r="E62" s="11">
        <f>E42*G62</f>
        <v>8388.385173863202</v>
      </c>
      <c r="G62" s="1">
        <f>H62/H43</f>
        <v>8.597630875047764E-2</v>
      </c>
      <c r="H62" s="1">
        <v>2.25</v>
      </c>
    </row>
    <row r="63" spans="1:16" ht="12.75">
      <c r="A63" s="137" t="s">
        <v>7</v>
      </c>
      <c r="B63" s="138"/>
      <c r="C63" s="117"/>
      <c r="D63" s="136"/>
      <c r="E63" s="11"/>
    </row>
    <row r="64" spans="1:16" ht="12.75">
      <c r="A64" s="139" t="s">
        <v>851</v>
      </c>
      <c r="B64" s="10">
        <f>P64*B42/100</f>
        <v>5604.1740899999995</v>
      </c>
      <c r="C64" s="117"/>
      <c r="D64" s="136">
        <f>D42*G64</f>
        <v>0</v>
      </c>
      <c r="E64" s="11">
        <f>E42*G64</f>
        <v>10923.54158196408</v>
      </c>
      <c r="G64" s="1">
        <f>H64/H43</f>
        <v>0.11196025983951088</v>
      </c>
      <c r="H64" s="1">
        <v>2.93</v>
      </c>
      <c r="N64" s="1">
        <v>1.65</v>
      </c>
      <c r="O64" s="16" t="e">
        <f>N64/N43*100</f>
        <v>#DIV/0!</v>
      </c>
      <c r="P64" s="1">
        <v>7.43</v>
      </c>
    </row>
    <row r="65" spans="1:17" ht="36">
      <c r="A65" s="140" t="s">
        <v>852</v>
      </c>
      <c r="B65" s="141">
        <f>P65*B42/100</f>
        <v>16344.879210000001</v>
      </c>
      <c r="C65" s="117"/>
      <c r="D65" s="136">
        <f>D42*G65</f>
        <v>0</v>
      </c>
      <c r="E65" s="11">
        <f>E42*G65</f>
        <v>3765.4529002674817</v>
      </c>
      <c r="G65" s="1">
        <f>H65/H43</f>
        <v>3.8593809705769963E-2</v>
      </c>
      <c r="H65" s="1">
        <v>1.01</v>
      </c>
      <c r="N65" s="1">
        <v>4.8099999999999996</v>
      </c>
      <c r="O65" s="16" t="e">
        <f>N65/N43*100</f>
        <v>#DIV/0!</v>
      </c>
      <c r="P65" s="1">
        <v>21.67</v>
      </c>
    </row>
    <row r="66" spans="1:17" ht="12">
      <c r="A66" s="140" t="s">
        <v>853</v>
      </c>
      <c r="B66" s="142">
        <f>P66*B42/100</f>
        <v>12030.494850000001</v>
      </c>
      <c r="C66" s="117"/>
      <c r="D66" s="136">
        <f>D42*G66</f>
        <v>0</v>
      </c>
      <c r="E66" s="11">
        <f>E42*G66</f>
        <v>3541.7626289644627</v>
      </c>
      <c r="G66" s="1">
        <f>H66/H43</f>
        <v>3.6301108139090557E-2</v>
      </c>
      <c r="H66" s="1">
        <v>0.95</v>
      </c>
      <c r="N66" s="1">
        <v>3.54</v>
      </c>
      <c r="O66" s="16" t="e">
        <f>N66/N43*100</f>
        <v>#DIV/0!</v>
      </c>
      <c r="P66" s="1">
        <v>15.95</v>
      </c>
    </row>
    <row r="67" spans="1:17" ht="12">
      <c r="A67" s="140" t="s">
        <v>854</v>
      </c>
      <c r="B67" s="142">
        <f>P67*B42/100</f>
        <v>4246.5006899999998</v>
      </c>
      <c r="C67" s="117"/>
      <c r="D67" s="136">
        <f>D42*G67</f>
        <v>0</v>
      </c>
      <c r="E67" s="11">
        <f>E42*G67</f>
        <v>1379.4233397019489</v>
      </c>
      <c r="G67" s="1">
        <f>H67/H43</f>
        <v>1.4138326327856323E-2</v>
      </c>
      <c r="H67" s="1">
        <v>0.37</v>
      </c>
      <c r="N67" s="1">
        <v>1.25</v>
      </c>
      <c r="O67" s="16" t="e">
        <f>N67/N43*100</f>
        <v>#DIV/0!</v>
      </c>
      <c r="P67" s="1">
        <v>5.63</v>
      </c>
    </row>
    <row r="68" spans="1:17">
      <c r="A68" s="143" t="s">
        <v>855</v>
      </c>
      <c r="B68" s="10">
        <f>P68*B42/100</f>
        <v>6863.7932999999994</v>
      </c>
      <c r="C68" s="117"/>
      <c r="D68" s="136">
        <f>D42*G68</f>
        <v>0</v>
      </c>
      <c r="E68" s="11">
        <f>E42*G68</f>
        <v>35305.781153993121</v>
      </c>
      <c r="G68" s="1">
        <f>H68/H43</f>
        <v>0.36186473060756591</v>
      </c>
      <c r="H68" s="1">
        <v>9.4700000000000006</v>
      </c>
      <c r="N68" s="1">
        <v>2.02</v>
      </c>
      <c r="O68" s="16" t="e">
        <f>N68/N43*100</f>
        <v>#DIV/0!</v>
      </c>
      <c r="P68" s="1">
        <v>9.1</v>
      </c>
      <c r="Q68" s="16"/>
    </row>
    <row r="69" spans="1:17">
      <c r="A69" s="18" t="s">
        <v>18</v>
      </c>
      <c r="B69" s="10"/>
      <c r="C69" s="1"/>
      <c r="D69" s="1"/>
      <c r="E69" s="11" t="s">
        <v>599</v>
      </c>
    </row>
    <row r="70" spans="1:17" ht="12" thickBot="1">
      <c r="A70" s="20" t="s">
        <v>21</v>
      </c>
      <c r="B70" s="34"/>
      <c r="C70" s="1"/>
      <c r="D70" s="1"/>
      <c r="E70" s="35" t="s">
        <v>190</v>
      </c>
    </row>
    <row r="71" spans="1:17">
      <c r="A71" s="101" t="s">
        <v>612</v>
      </c>
      <c r="B71" s="102"/>
    </row>
    <row r="72" spans="1:17" ht="12" thickBot="1">
      <c r="A72" s="98"/>
      <c r="B72" s="99"/>
    </row>
    <row r="73" spans="1:17">
      <c r="A73" s="17" t="s">
        <v>4</v>
      </c>
      <c r="B73" s="5">
        <v>61461.55</v>
      </c>
      <c r="C73" s="1"/>
      <c r="D73" s="5">
        <v>124073.09</v>
      </c>
      <c r="E73" s="6">
        <v>103521.48</v>
      </c>
    </row>
    <row r="74" spans="1:17">
      <c r="A74" s="18" t="s">
        <v>5</v>
      </c>
      <c r="B74" s="162">
        <v>0</v>
      </c>
      <c r="C74" s="1"/>
      <c r="D74" s="8"/>
      <c r="E74" s="41">
        <v>480</v>
      </c>
    </row>
    <row r="75" spans="1:17">
      <c r="A75" s="18" t="s">
        <v>6</v>
      </c>
      <c r="B75" s="161">
        <v>61461.55</v>
      </c>
      <c r="C75" s="1"/>
      <c r="D75" s="8">
        <v>124073.09</v>
      </c>
      <c r="E75" s="9">
        <v>97566.24</v>
      </c>
    </row>
    <row r="76" spans="1:17" ht="12" thickBot="1">
      <c r="A76" s="48" t="s">
        <v>7</v>
      </c>
      <c r="B76" s="8"/>
      <c r="C76" s="1"/>
      <c r="D76" s="8"/>
      <c r="E76" s="9"/>
      <c r="G76" s="1" t="e">
        <f>G97+G98+G99+G100+G101+#REF!+#REF!+#REF!+#REF!+#REF!</f>
        <v>#REF!</v>
      </c>
      <c r="H76" s="1">
        <v>26.17</v>
      </c>
    </row>
    <row r="77" spans="1:17" ht="38.25">
      <c r="A77" s="122" t="s">
        <v>834</v>
      </c>
      <c r="B77" s="123">
        <f>B75*P83/100</f>
        <v>11099.955929999998</v>
      </c>
      <c r="C77" s="117"/>
      <c r="D77" s="124">
        <f>D75*G77</f>
        <v>19675.327607948031</v>
      </c>
      <c r="E77" s="56">
        <f>E75*G77</f>
        <v>15471.910431792128</v>
      </c>
      <c r="G77" s="1">
        <f>H77/H76</f>
        <v>0.15857852502865877</v>
      </c>
      <c r="H77" s="1">
        <v>4.1500000000000004</v>
      </c>
    </row>
    <row r="78" spans="1:17" ht="12.75">
      <c r="A78" s="125" t="s">
        <v>7</v>
      </c>
      <c r="B78" s="126"/>
      <c r="C78" s="117"/>
      <c r="D78" s="124"/>
      <c r="E78" s="56"/>
    </row>
    <row r="79" spans="1:17">
      <c r="A79" s="127" t="s">
        <v>835</v>
      </c>
      <c r="B79" s="126"/>
      <c r="C79" s="117"/>
      <c r="D79" s="124"/>
      <c r="E79" s="56"/>
    </row>
    <row r="80" spans="1:17">
      <c r="A80" s="127" t="s">
        <v>836</v>
      </c>
      <c r="B80" s="126"/>
      <c r="C80" s="117"/>
      <c r="D80" s="124"/>
      <c r="E80" s="56"/>
    </row>
    <row r="81" spans="1:16">
      <c r="A81" s="127" t="s">
        <v>837</v>
      </c>
      <c r="B81" s="126"/>
      <c r="C81" s="117"/>
      <c r="D81" s="124"/>
      <c r="E81" s="56"/>
    </row>
    <row r="82" spans="1:16">
      <c r="A82" s="127" t="s">
        <v>838</v>
      </c>
      <c r="B82" s="126"/>
      <c r="C82" s="117"/>
      <c r="D82" s="124"/>
      <c r="E82" s="56"/>
    </row>
    <row r="83" spans="1:16">
      <c r="A83" s="127" t="s">
        <v>839</v>
      </c>
      <c r="B83" s="126"/>
      <c r="C83" s="117"/>
      <c r="D83" s="124"/>
      <c r="E83" s="56"/>
      <c r="N83" s="1">
        <v>4.01</v>
      </c>
      <c r="O83" s="16" t="e">
        <f>N83/N76*100</f>
        <v>#DIV/0!</v>
      </c>
      <c r="P83" s="1">
        <v>18.059999999999999</v>
      </c>
    </row>
    <row r="84" spans="1:16">
      <c r="A84" s="127" t="s">
        <v>840</v>
      </c>
      <c r="B84" s="126"/>
      <c r="C84" s="117"/>
      <c r="D84" s="124"/>
      <c r="E84" s="56"/>
    </row>
    <row r="85" spans="1:16">
      <c r="A85" s="127" t="s">
        <v>841</v>
      </c>
      <c r="B85" s="126"/>
      <c r="C85" s="117"/>
      <c r="D85" s="124"/>
      <c r="E85" s="56"/>
    </row>
    <row r="86" spans="1:16">
      <c r="A86" s="127" t="s">
        <v>842</v>
      </c>
      <c r="B86" s="126"/>
      <c r="C86" s="117"/>
      <c r="D86" s="124"/>
      <c r="E86" s="56"/>
    </row>
    <row r="87" spans="1:16">
      <c r="A87" s="127" t="s">
        <v>843</v>
      </c>
      <c r="B87" s="126"/>
      <c r="C87" s="117"/>
      <c r="D87" s="124"/>
      <c r="E87" s="56"/>
    </row>
    <row r="88" spans="1:16" ht="12" thickBot="1">
      <c r="A88" s="128" t="s">
        <v>844</v>
      </c>
      <c r="B88" s="126"/>
      <c r="C88" s="117"/>
      <c r="D88" s="124"/>
      <c r="E88" s="56"/>
    </row>
    <row r="89" spans="1:16" ht="25.5">
      <c r="A89" s="122" t="s">
        <v>845</v>
      </c>
      <c r="B89" s="163"/>
      <c r="C89" s="117"/>
      <c r="D89" s="124">
        <f>D75*G89</f>
        <v>9719.1377340466152</v>
      </c>
      <c r="E89" s="56">
        <f>E75*G89</f>
        <v>7642.7509361864713</v>
      </c>
      <c r="G89" s="1">
        <f>H89/H76</f>
        <v>7.8333970194879615E-2</v>
      </c>
      <c r="H89" s="1">
        <v>2.0499999999999998</v>
      </c>
    </row>
    <row r="90" spans="1:16" ht="12.75">
      <c r="A90" s="125" t="s">
        <v>7</v>
      </c>
      <c r="B90" s="164"/>
      <c r="C90" s="117"/>
      <c r="D90" s="124"/>
      <c r="E90" s="56"/>
    </row>
    <row r="91" spans="1:16">
      <c r="A91" s="131" t="s">
        <v>846</v>
      </c>
      <c r="B91" s="126">
        <f>P91*B75/100</f>
        <v>13619.879480000001</v>
      </c>
      <c r="C91" s="117"/>
      <c r="D91" s="124"/>
      <c r="E91" s="56"/>
      <c r="N91" s="1">
        <v>4.92</v>
      </c>
      <c r="O91" s="16" t="e">
        <f>N91/N76*100</f>
        <v>#DIV/0!</v>
      </c>
      <c r="P91" s="1">
        <v>22.16</v>
      </c>
    </row>
    <row r="92" spans="1:16">
      <c r="A92" s="131" t="s">
        <v>847</v>
      </c>
      <c r="B92" s="126"/>
      <c r="C92" s="117"/>
      <c r="D92" s="124"/>
      <c r="E92" s="56"/>
    </row>
    <row r="93" spans="1:16">
      <c r="A93" s="131" t="s">
        <v>848</v>
      </c>
      <c r="B93" s="126"/>
      <c r="C93" s="117"/>
      <c r="D93" s="124"/>
      <c r="E93" s="56"/>
    </row>
    <row r="94" spans="1:16" ht="12" thickBot="1">
      <c r="A94" s="132" t="s">
        <v>849</v>
      </c>
      <c r="B94" s="133"/>
      <c r="C94" s="117"/>
      <c r="D94" s="124"/>
      <c r="E94" s="56"/>
    </row>
    <row r="95" spans="1:16" ht="12.75">
      <c r="A95" s="134" t="s">
        <v>850</v>
      </c>
      <c r="B95" s="135"/>
      <c r="C95" s="117"/>
      <c r="D95" s="136">
        <f>D75*G95</f>
        <v>10667.3462934658</v>
      </c>
      <c r="E95" s="11">
        <f>E75*G95</f>
        <v>8388.385173863202</v>
      </c>
      <c r="G95" s="1">
        <f>H95/H76</f>
        <v>8.597630875047764E-2</v>
      </c>
      <c r="H95" s="1">
        <v>2.25</v>
      </c>
    </row>
    <row r="96" spans="1:16" ht="12.75">
      <c r="A96" s="137" t="s">
        <v>7</v>
      </c>
      <c r="B96" s="138"/>
      <c r="C96" s="117"/>
      <c r="D96" s="136"/>
      <c r="E96" s="11"/>
    </row>
    <row r="97" spans="1:17" ht="12.75">
      <c r="A97" s="139" t="s">
        <v>851</v>
      </c>
      <c r="B97" s="10">
        <f>P97*B75/100</f>
        <v>4566.5931650000002</v>
      </c>
      <c r="C97" s="117"/>
      <c r="D97" s="136">
        <f>D75*G97</f>
        <v>13891.25539549102</v>
      </c>
      <c r="E97" s="11">
        <f>E75*G97</f>
        <v>10923.54158196408</v>
      </c>
      <c r="G97" s="1">
        <f>H97/H76</f>
        <v>0.11196025983951088</v>
      </c>
      <c r="H97" s="1">
        <v>2.93</v>
      </c>
      <c r="N97" s="1">
        <v>1.65</v>
      </c>
      <c r="O97" s="16" t="e">
        <f>N97/N76*100</f>
        <v>#DIV/0!</v>
      </c>
      <c r="P97" s="1">
        <v>7.43</v>
      </c>
    </row>
    <row r="98" spans="1:17" ht="36">
      <c r="A98" s="140" t="s">
        <v>852</v>
      </c>
      <c r="B98" s="141">
        <f>P98*B75/100</f>
        <v>13318.717885000002</v>
      </c>
      <c r="C98" s="117"/>
      <c r="D98" s="136">
        <f>D75*G98</f>
        <v>4788.4532250668699</v>
      </c>
      <c r="E98" s="11">
        <f>E75*G98</f>
        <v>3765.4529002674817</v>
      </c>
      <c r="G98" s="1">
        <f>H98/H76</f>
        <v>3.8593809705769963E-2</v>
      </c>
      <c r="H98" s="1">
        <v>1.01</v>
      </c>
      <c r="N98" s="1">
        <v>4.8099999999999996</v>
      </c>
      <c r="O98" s="16" t="e">
        <f>N98/N76*100</f>
        <v>#DIV/0!</v>
      </c>
      <c r="P98" s="1">
        <v>21.67</v>
      </c>
    </row>
    <row r="99" spans="1:17" ht="12">
      <c r="A99" s="140" t="s">
        <v>853</v>
      </c>
      <c r="B99" s="142">
        <f>P99*B75/100</f>
        <v>9803.117225</v>
      </c>
      <c r="C99" s="117"/>
      <c r="D99" s="136">
        <f>D75*G99</f>
        <v>4503.9906572411155</v>
      </c>
      <c r="E99" s="11">
        <f>E75*G99</f>
        <v>3541.7626289644627</v>
      </c>
      <c r="G99" s="1">
        <f>H99/H76</f>
        <v>3.6301108139090557E-2</v>
      </c>
      <c r="H99" s="1">
        <v>0.95</v>
      </c>
      <c r="N99" s="1">
        <v>3.54</v>
      </c>
      <c r="O99" s="16" t="e">
        <f>N99/N76*100</f>
        <v>#DIV/0!</v>
      </c>
      <c r="P99" s="1">
        <v>15.95</v>
      </c>
    </row>
    <row r="100" spans="1:17" ht="12">
      <c r="A100" s="140" t="s">
        <v>854</v>
      </c>
      <c r="B100" s="142">
        <f>P100*B75/100</f>
        <v>3460.2852650000004</v>
      </c>
      <c r="C100" s="117"/>
      <c r="D100" s="136">
        <f>D75*G100</f>
        <v>1754.1858349254871</v>
      </c>
      <c r="E100" s="11">
        <f>E75*G100</f>
        <v>1379.4233397019489</v>
      </c>
      <c r="G100" s="1">
        <f>H100/H76</f>
        <v>1.4138326327856323E-2</v>
      </c>
      <c r="H100" s="1">
        <v>0.37</v>
      </c>
      <c r="N100" s="1">
        <v>1.25</v>
      </c>
      <c r="O100" s="16" t="e">
        <f>N100/N76*100</f>
        <v>#DIV/0!</v>
      </c>
      <c r="P100" s="1">
        <v>5.63</v>
      </c>
    </row>
    <row r="101" spans="1:17">
      <c r="A101" s="143" t="s">
        <v>855</v>
      </c>
      <c r="B101" s="10">
        <f>P101*B75/100</f>
        <v>5593.0010499999999</v>
      </c>
      <c r="C101" s="117"/>
      <c r="D101" s="136">
        <f>D75*G101</f>
        <v>44897.675288498278</v>
      </c>
      <c r="E101" s="11">
        <f>E75*G101</f>
        <v>35305.781153993121</v>
      </c>
      <c r="G101" s="1">
        <f>H101/H76</f>
        <v>0.36186473060756591</v>
      </c>
      <c r="H101" s="1">
        <v>9.4700000000000006</v>
      </c>
      <c r="N101" s="1">
        <v>2.02</v>
      </c>
      <c r="O101" s="16" t="e">
        <f>N101/N76*100</f>
        <v>#DIV/0!</v>
      </c>
      <c r="P101" s="1">
        <v>9.1</v>
      </c>
      <c r="Q101" s="16"/>
    </row>
    <row r="102" spans="1:17" ht="12.75">
      <c r="A102" s="93" t="s">
        <v>832</v>
      </c>
      <c r="B102" s="93"/>
      <c r="C102" s="93"/>
      <c r="D102" s="93"/>
    </row>
    <row r="103" spans="1:17" ht="12">
      <c r="A103" s="82" t="s">
        <v>0</v>
      </c>
      <c r="B103" s="77">
        <f>B9-B42</f>
        <v>-13964.75</v>
      </c>
      <c r="C103" s="77">
        <f>C39-C73</f>
        <v>0</v>
      </c>
      <c r="D103" s="78" t="e">
        <f>#REF!-D72</f>
        <v>#REF!</v>
      </c>
    </row>
    <row r="104" spans="1:17" ht="12">
      <c r="A104" s="82" t="s">
        <v>856</v>
      </c>
      <c r="B104" s="77">
        <f>B9-B42</f>
        <v>-13964.75</v>
      </c>
      <c r="C104" s="81">
        <f>[1]ерши!$H$317</f>
        <v>174673.59999999998</v>
      </c>
      <c r="D104" s="78">
        <v>565689.03</v>
      </c>
    </row>
  </sheetData>
  <mergeCells count="12">
    <mergeCell ref="B44:B55"/>
    <mergeCell ref="B58:B61"/>
    <mergeCell ref="A71:B72"/>
    <mergeCell ref="B77:B88"/>
    <mergeCell ref="B91:B94"/>
    <mergeCell ref="A102:D102"/>
    <mergeCell ref="A1:C1"/>
    <mergeCell ref="A3:C3"/>
    <mergeCell ref="A5:C6"/>
    <mergeCell ref="B11:B22"/>
    <mergeCell ref="B25:B28"/>
    <mergeCell ref="A38:C39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Q100"/>
  <sheetViews>
    <sheetView workbookViewId="0">
      <selection activeCell="S20" sqref="S20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9.140625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858</v>
      </c>
      <c r="B1" s="85"/>
      <c r="C1" s="85"/>
    </row>
    <row r="2" spans="1:8" ht="15">
      <c r="A2" s="84"/>
      <c r="B2" s="84"/>
      <c r="C2" s="84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160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54502.33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54502.33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G33+G34+G35+#REF!+#REF!+#REF!+#REF!+#REF!+#REF!+#REF!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B9*P17/100</f>
        <v>9843.1207979999999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63"/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64"/>
      <c r="C24" s="117"/>
      <c r="D24" s="124"/>
      <c r="E24" s="56"/>
    </row>
    <row r="25" spans="1:16">
      <c r="A25" s="131" t="s">
        <v>846</v>
      </c>
      <c r="B25" s="126">
        <f>P25*B9/100</f>
        <v>12077.716328</v>
      </c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4049.5231189999995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11810.654911000001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8693.1216349999995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3068.4811790000003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4959.7120299999997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68663.100000000006</v>
      </c>
      <c r="C38" s="1"/>
      <c r="D38" s="1"/>
      <c r="E38" s="6">
        <v>103521.48</v>
      </c>
    </row>
    <row r="39" spans="1:17">
      <c r="A39" s="18" t="s">
        <v>5</v>
      </c>
      <c r="B39" s="152">
        <v>0</v>
      </c>
      <c r="C39" s="1"/>
      <c r="D39" s="1"/>
      <c r="E39" s="41">
        <v>480</v>
      </c>
    </row>
    <row r="40" spans="1:17">
      <c r="A40" s="18" t="s">
        <v>6</v>
      </c>
      <c r="B40" s="161">
        <v>68663.100000000006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12400.55586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63"/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64"/>
      <c r="C55" s="117"/>
      <c r="D55" s="124"/>
      <c r="E55" s="56"/>
    </row>
    <row r="56" spans="1:16">
      <c r="A56" s="131" t="s">
        <v>846</v>
      </c>
      <c r="B56" s="126">
        <f>P56*B40/100</f>
        <v>15215.742960000001</v>
      </c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5101.6683300000004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14879.293770000004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10951.764450000001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3865.7325300000002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6248.3421000000008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54502.33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54502.33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#REF!+#REF!+#REF!+#REF!+#REF!+#REF!+#REF!+#REF!+#REF!+#REF!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9843.1207979999999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12077.716328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4049.5231189999995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P94*B71*100</f>
        <v>118106549.11000001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8693.1216349999995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3068.4811790000003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4959.7120299999997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8" spans="1:17" ht="12.75">
      <c r="A98" s="93" t="s">
        <v>832</v>
      </c>
      <c r="B98" s="93"/>
      <c r="C98" s="93"/>
      <c r="D98" s="93"/>
    </row>
    <row r="99" spans="1:17" ht="12">
      <c r="A99" s="82" t="s">
        <v>0</v>
      </c>
      <c r="B99" s="77">
        <f>B7-B38</f>
        <v>-14160.770000000004</v>
      </c>
      <c r="C99" s="77">
        <f>C37-C69</f>
        <v>0</v>
      </c>
      <c r="D99" s="78" t="e">
        <f>#REF!-D68</f>
        <v>#REF!</v>
      </c>
    </row>
    <row r="100" spans="1:17" ht="12">
      <c r="A100" s="82" t="s">
        <v>856</v>
      </c>
      <c r="B100" s="77">
        <f>B9-B40</f>
        <v>-14160.770000000004</v>
      </c>
      <c r="C100" s="81">
        <f>[1]ерши!$H$317</f>
        <v>174673.59999999998</v>
      </c>
      <c r="D100" s="78">
        <v>565689.03</v>
      </c>
    </row>
  </sheetData>
  <mergeCells count="12">
    <mergeCell ref="B42:B53"/>
    <mergeCell ref="B56:B59"/>
    <mergeCell ref="A67:B68"/>
    <mergeCell ref="B73:B84"/>
    <mergeCell ref="B85:B90"/>
    <mergeCell ref="A98:D98"/>
    <mergeCell ref="A1:C1"/>
    <mergeCell ref="A3:C3"/>
    <mergeCell ref="A5:C6"/>
    <mergeCell ref="B11:B22"/>
    <mergeCell ref="B25:B28"/>
    <mergeCell ref="A36:C37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Q104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9.140625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859</v>
      </c>
      <c r="B1" s="85"/>
      <c r="C1" s="85"/>
    </row>
    <row r="2" spans="1:8" ht="15">
      <c r="A2" s="84"/>
      <c r="B2" s="84"/>
      <c r="C2" s="84"/>
    </row>
    <row r="3" spans="1:8" ht="12.75" thickBot="1">
      <c r="A3" s="86" t="s">
        <v>606</v>
      </c>
      <c r="B3" s="87"/>
      <c r="C3" s="88"/>
    </row>
    <row r="4" spans="1:8">
      <c r="A4" s="59" t="s">
        <v>607</v>
      </c>
      <c r="B4" s="160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48276.4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48276.4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G31+G32+G33+G34+G35+#REF!+#REF!+#REF!+#REF!+#REF!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8718.7178399999993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10698.05024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3586.9365200000002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10461.49588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7700.0857999999998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2717.9613199999999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4393.1523999999999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>
      <c r="A36" s="18" t="s">
        <v>18</v>
      </c>
      <c r="B36" s="10"/>
      <c r="C36" s="1"/>
      <c r="D36" s="10"/>
      <c r="E36" s="11" t="s">
        <v>599</v>
      </c>
    </row>
    <row r="37" spans="1:17" ht="12" thickBot="1">
      <c r="A37" s="20" t="s">
        <v>21</v>
      </c>
      <c r="B37" s="34"/>
      <c r="C37" s="1"/>
      <c r="D37" s="34"/>
      <c r="E37" s="35" t="s">
        <v>190</v>
      </c>
    </row>
    <row r="38" spans="1:17" s="69" customFormat="1" ht="15">
      <c r="A38" s="92" t="s">
        <v>611</v>
      </c>
      <c r="B38" s="92"/>
      <c r="C38" s="92"/>
    </row>
    <row r="39" spans="1:17" ht="12" thickBot="1">
      <c r="A39" s="92"/>
      <c r="B39" s="92"/>
      <c r="C39" s="92"/>
    </row>
    <row r="40" spans="1:17">
      <c r="A40" s="17" t="s">
        <v>4</v>
      </c>
      <c r="B40" s="161">
        <v>78947.179999999993</v>
      </c>
      <c r="C40" s="1"/>
      <c r="D40" s="1"/>
      <c r="E40" s="6">
        <v>103521.48</v>
      </c>
    </row>
    <row r="41" spans="1:17">
      <c r="A41" s="18" t="s">
        <v>5</v>
      </c>
      <c r="B41" s="152">
        <v>0</v>
      </c>
      <c r="C41" s="1"/>
      <c r="D41" s="1"/>
      <c r="E41" s="41">
        <v>480</v>
      </c>
    </row>
    <row r="42" spans="1:17">
      <c r="A42" s="18" t="s">
        <v>6</v>
      </c>
      <c r="B42" s="161">
        <v>78947.179999999993</v>
      </c>
      <c r="C42" s="1"/>
      <c r="D42" s="1"/>
      <c r="E42" s="9">
        <v>97566.24</v>
      </c>
    </row>
    <row r="43" spans="1:17" ht="12" thickBot="1">
      <c r="A43" s="48" t="s">
        <v>7</v>
      </c>
      <c r="B43" s="8"/>
      <c r="C43" s="1"/>
      <c r="D43" s="1"/>
      <c r="E43" s="9"/>
      <c r="G43" s="1" t="e">
        <f>G64+G65+G66+G67+G68+#REF!+#REF!+#REF!+#REF!+#REF!</f>
        <v>#REF!</v>
      </c>
      <c r="H43" s="1">
        <v>26.17</v>
      </c>
    </row>
    <row r="44" spans="1:17" ht="38.25">
      <c r="A44" s="122" t="s">
        <v>834</v>
      </c>
      <c r="B44" s="123">
        <f>P50*B42/100</f>
        <v>14257.860707999998</v>
      </c>
      <c r="C44" s="117"/>
      <c r="D44" s="124">
        <f>D42*G44</f>
        <v>0</v>
      </c>
      <c r="E44" s="56">
        <f>E42*G44</f>
        <v>15471.910431792128</v>
      </c>
      <c r="G44" s="1">
        <f>H44/H43</f>
        <v>0.15857852502865877</v>
      </c>
      <c r="H44" s="1">
        <v>4.1500000000000004</v>
      </c>
    </row>
    <row r="45" spans="1:17" ht="12.75">
      <c r="A45" s="125" t="s">
        <v>7</v>
      </c>
      <c r="B45" s="126"/>
      <c r="C45" s="117"/>
      <c r="D45" s="124"/>
      <c r="E45" s="56"/>
    </row>
    <row r="46" spans="1:17">
      <c r="A46" s="127" t="s">
        <v>835</v>
      </c>
      <c r="B46" s="126"/>
      <c r="C46" s="117"/>
      <c r="D46" s="124"/>
      <c r="E46" s="56"/>
    </row>
    <row r="47" spans="1:17">
      <c r="A47" s="127" t="s">
        <v>836</v>
      </c>
      <c r="B47" s="126"/>
      <c r="C47" s="117"/>
      <c r="D47" s="124"/>
      <c r="E47" s="56"/>
    </row>
    <row r="48" spans="1:17">
      <c r="A48" s="127" t="s">
        <v>837</v>
      </c>
      <c r="B48" s="126"/>
      <c r="C48" s="117"/>
      <c r="D48" s="124"/>
      <c r="E48" s="56"/>
    </row>
    <row r="49" spans="1:16">
      <c r="A49" s="127" t="s">
        <v>838</v>
      </c>
      <c r="B49" s="126"/>
      <c r="C49" s="117"/>
      <c r="D49" s="124"/>
      <c r="E49" s="56"/>
    </row>
    <row r="50" spans="1:16">
      <c r="A50" s="127" t="s">
        <v>839</v>
      </c>
      <c r="B50" s="126"/>
      <c r="C50" s="117"/>
      <c r="D50" s="124"/>
      <c r="E50" s="56"/>
      <c r="N50" s="1">
        <v>4.01</v>
      </c>
      <c r="O50" s="16" t="e">
        <f>N50/N43*100</f>
        <v>#DIV/0!</v>
      </c>
      <c r="P50" s="1">
        <v>18.059999999999999</v>
      </c>
    </row>
    <row r="51" spans="1:16">
      <c r="A51" s="127" t="s">
        <v>840</v>
      </c>
      <c r="B51" s="126"/>
      <c r="C51" s="117"/>
      <c r="D51" s="124"/>
      <c r="E51" s="56"/>
    </row>
    <row r="52" spans="1:16">
      <c r="A52" s="127" t="s">
        <v>841</v>
      </c>
      <c r="B52" s="126"/>
      <c r="C52" s="117"/>
      <c r="D52" s="124"/>
      <c r="E52" s="56"/>
    </row>
    <row r="53" spans="1:16">
      <c r="A53" s="127" t="s">
        <v>842</v>
      </c>
      <c r="B53" s="126"/>
      <c r="C53" s="117"/>
      <c r="D53" s="124"/>
      <c r="E53" s="56"/>
    </row>
    <row r="54" spans="1:16">
      <c r="A54" s="127" t="s">
        <v>843</v>
      </c>
      <c r="B54" s="126"/>
      <c r="C54" s="117"/>
      <c r="D54" s="124"/>
      <c r="E54" s="56"/>
    </row>
    <row r="55" spans="1:16" ht="12" thickBot="1">
      <c r="A55" s="128" t="s">
        <v>844</v>
      </c>
      <c r="B55" s="126"/>
      <c r="C55" s="117"/>
      <c r="D55" s="124"/>
      <c r="E55" s="56"/>
    </row>
    <row r="56" spans="1:16" ht="25.5">
      <c r="A56" s="122" t="s">
        <v>845</v>
      </c>
      <c r="B56" s="123">
        <f>P58*B42/100</f>
        <v>17494.695088</v>
      </c>
      <c r="C56" s="117"/>
      <c r="D56" s="124">
        <f>D42*G56</f>
        <v>0</v>
      </c>
      <c r="E56" s="56">
        <f>E42*G56</f>
        <v>7642.7509361864713</v>
      </c>
      <c r="G56" s="1">
        <f>H56/H43</f>
        <v>7.8333970194879615E-2</v>
      </c>
      <c r="H56" s="1">
        <v>2.0499999999999998</v>
      </c>
    </row>
    <row r="57" spans="1:16" ht="12.75">
      <c r="A57" s="125" t="s">
        <v>7</v>
      </c>
      <c r="B57" s="126"/>
      <c r="C57" s="117"/>
      <c r="D57" s="124"/>
      <c r="E57" s="56"/>
    </row>
    <row r="58" spans="1:16">
      <c r="A58" s="131" t="s">
        <v>846</v>
      </c>
      <c r="B58" s="126"/>
      <c r="C58" s="117"/>
      <c r="D58" s="124"/>
      <c r="E58" s="56"/>
      <c r="N58" s="1">
        <v>4.92</v>
      </c>
      <c r="O58" s="16" t="e">
        <f>N58/N43*100</f>
        <v>#DIV/0!</v>
      </c>
      <c r="P58" s="1">
        <v>22.16</v>
      </c>
    </row>
    <row r="59" spans="1:16">
      <c r="A59" s="131" t="s">
        <v>847</v>
      </c>
      <c r="B59" s="126"/>
      <c r="C59" s="117"/>
      <c r="D59" s="124"/>
      <c r="E59" s="56"/>
    </row>
    <row r="60" spans="1:16">
      <c r="A60" s="131" t="s">
        <v>848</v>
      </c>
      <c r="B60" s="126"/>
      <c r="C60" s="117"/>
      <c r="D60" s="124"/>
      <c r="E60" s="56"/>
    </row>
    <row r="61" spans="1:16" ht="12" thickBot="1">
      <c r="A61" s="132" t="s">
        <v>849</v>
      </c>
      <c r="B61" s="133"/>
      <c r="C61" s="117"/>
      <c r="D61" s="124"/>
      <c r="E61" s="56"/>
    </row>
    <row r="62" spans="1:16" ht="12.75">
      <c r="A62" s="134" t="s">
        <v>850</v>
      </c>
      <c r="B62" s="135"/>
      <c r="C62" s="117"/>
      <c r="D62" s="136">
        <f>D42*G62</f>
        <v>0</v>
      </c>
      <c r="E62" s="11">
        <f>E42*G62</f>
        <v>8388.385173863202</v>
      </c>
      <c r="G62" s="1">
        <f>H62/H43</f>
        <v>8.597630875047764E-2</v>
      </c>
      <c r="H62" s="1">
        <v>2.25</v>
      </c>
    </row>
    <row r="63" spans="1:16" ht="12.75">
      <c r="A63" s="137" t="s">
        <v>7</v>
      </c>
      <c r="B63" s="138"/>
      <c r="C63" s="117"/>
      <c r="D63" s="136"/>
      <c r="E63" s="11"/>
    </row>
    <row r="64" spans="1:16" ht="12.75">
      <c r="A64" s="139" t="s">
        <v>851</v>
      </c>
      <c r="B64" s="10">
        <f>P64*B42/100</f>
        <v>5865.7754739999991</v>
      </c>
      <c r="C64" s="117"/>
      <c r="D64" s="136">
        <f>D42*G64</f>
        <v>0</v>
      </c>
      <c r="E64" s="11">
        <f>E42*G64</f>
        <v>10923.54158196408</v>
      </c>
      <c r="G64" s="1">
        <f>H64/H43</f>
        <v>0.11196025983951088</v>
      </c>
      <c r="H64" s="1">
        <v>2.93</v>
      </c>
      <c r="N64" s="1">
        <v>1.65</v>
      </c>
      <c r="O64" s="16" t="e">
        <f>N64/N43*100</f>
        <v>#DIV/0!</v>
      </c>
      <c r="P64" s="1">
        <v>7.43</v>
      </c>
    </row>
    <row r="65" spans="1:17" ht="36">
      <c r="A65" s="140" t="s">
        <v>852</v>
      </c>
      <c r="B65" s="141">
        <f>P65*B42/100</f>
        <v>17107.853906</v>
      </c>
      <c r="C65" s="117"/>
      <c r="D65" s="136">
        <f>D42*G65</f>
        <v>0</v>
      </c>
      <c r="E65" s="11">
        <f>E42*G65</f>
        <v>3765.4529002674817</v>
      </c>
      <c r="G65" s="1">
        <f>H65/H43</f>
        <v>3.8593809705769963E-2</v>
      </c>
      <c r="H65" s="1">
        <v>1.01</v>
      </c>
      <c r="N65" s="1">
        <v>4.8099999999999996</v>
      </c>
      <c r="O65" s="16" t="e">
        <f>N65/N43*100</f>
        <v>#DIV/0!</v>
      </c>
      <c r="P65" s="1">
        <v>21.67</v>
      </c>
    </row>
    <row r="66" spans="1:17" ht="12">
      <c r="A66" s="140" t="s">
        <v>853</v>
      </c>
      <c r="B66" s="142">
        <f>P66*B42/100</f>
        <v>12592.075209999997</v>
      </c>
      <c r="C66" s="117"/>
      <c r="D66" s="136">
        <f>D42*G66</f>
        <v>0</v>
      </c>
      <c r="E66" s="11">
        <f>E42*G66</f>
        <v>3541.7626289644627</v>
      </c>
      <c r="G66" s="1">
        <f>H66/H43</f>
        <v>3.6301108139090557E-2</v>
      </c>
      <c r="H66" s="1">
        <v>0.95</v>
      </c>
      <c r="N66" s="1">
        <v>3.54</v>
      </c>
      <c r="O66" s="16" t="e">
        <f>N66/N43*100</f>
        <v>#DIV/0!</v>
      </c>
      <c r="P66" s="1">
        <v>15.95</v>
      </c>
    </row>
    <row r="67" spans="1:17" ht="12">
      <c r="A67" s="140" t="s">
        <v>854</v>
      </c>
      <c r="B67" s="142">
        <f>P67*B42/100</f>
        <v>4444.7262339999988</v>
      </c>
      <c r="C67" s="117"/>
      <c r="D67" s="136">
        <f>D42*G67</f>
        <v>0</v>
      </c>
      <c r="E67" s="11">
        <f>E42*G67</f>
        <v>1379.4233397019489</v>
      </c>
      <c r="G67" s="1">
        <f>H67/H43</f>
        <v>1.4138326327856323E-2</v>
      </c>
      <c r="H67" s="1">
        <v>0.37</v>
      </c>
      <c r="N67" s="1">
        <v>1.25</v>
      </c>
      <c r="O67" s="16" t="e">
        <f>N67/N43*100</f>
        <v>#DIV/0!</v>
      </c>
      <c r="P67" s="1">
        <v>5.63</v>
      </c>
    </row>
    <row r="68" spans="1:17">
      <c r="A68" s="143" t="s">
        <v>855</v>
      </c>
      <c r="B68" s="10">
        <f>P68*B42/100</f>
        <v>7184.1933799999988</v>
      </c>
      <c r="C68" s="117"/>
      <c r="D68" s="136">
        <f>D42*G68</f>
        <v>0</v>
      </c>
      <c r="E68" s="11">
        <f>E42*G68</f>
        <v>35305.781153993121</v>
      </c>
      <c r="G68" s="1">
        <f>H68/H43</f>
        <v>0.36186473060756591</v>
      </c>
      <c r="H68" s="1">
        <v>9.4700000000000006</v>
      </c>
      <c r="N68" s="1">
        <v>2.02</v>
      </c>
      <c r="O68" s="16" t="e">
        <f>N68/N43*100</f>
        <v>#DIV/0!</v>
      </c>
      <c r="P68" s="1">
        <v>9.1</v>
      </c>
      <c r="Q68" s="16"/>
    </row>
    <row r="69" spans="1:17">
      <c r="A69" s="18" t="s">
        <v>18</v>
      </c>
      <c r="B69" s="10"/>
      <c r="C69" s="1"/>
      <c r="D69" s="1"/>
      <c r="E69" s="11" t="s">
        <v>599</v>
      </c>
    </row>
    <row r="70" spans="1:17" ht="12" thickBot="1">
      <c r="A70" s="20" t="s">
        <v>21</v>
      </c>
      <c r="B70" s="34"/>
      <c r="C70" s="1"/>
      <c r="D70" s="1"/>
      <c r="E70" s="35" t="s">
        <v>190</v>
      </c>
    </row>
    <row r="71" spans="1:17">
      <c r="A71" s="101" t="s">
        <v>612</v>
      </c>
      <c r="B71" s="102"/>
    </row>
    <row r="72" spans="1:17" ht="12" thickBot="1">
      <c r="A72" s="98"/>
      <c r="B72" s="99"/>
    </row>
    <row r="73" spans="1:17">
      <c r="A73" s="17" t="s">
        <v>4</v>
      </c>
      <c r="B73" s="161">
        <v>48276.4</v>
      </c>
      <c r="C73" s="1"/>
      <c r="D73" s="5">
        <v>124073.09</v>
      </c>
      <c r="E73" s="6">
        <v>103521.48</v>
      </c>
    </row>
    <row r="74" spans="1:17">
      <c r="A74" s="18" t="s">
        <v>5</v>
      </c>
      <c r="B74" s="162">
        <v>0</v>
      </c>
      <c r="C74" s="1"/>
      <c r="D74" s="8"/>
      <c r="E74" s="41">
        <v>480</v>
      </c>
    </row>
    <row r="75" spans="1:17">
      <c r="A75" s="18" t="s">
        <v>6</v>
      </c>
      <c r="B75" s="161">
        <v>48276.4</v>
      </c>
      <c r="C75" s="1"/>
      <c r="D75" s="8">
        <v>124073.09</v>
      </c>
      <c r="E75" s="9">
        <v>97566.24</v>
      </c>
    </row>
    <row r="76" spans="1:17" ht="12" thickBot="1">
      <c r="A76" s="48" t="s">
        <v>7</v>
      </c>
      <c r="B76" s="8"/>
      <c r="C76" s="1"/>
      <c r="D76" s="8"/>
      <c r="E76" s="9"/>
      <c r="G76" s="1" t="e">
        <f>G97+G98+G99+G100+G101+#REF!+#REF!+#REF!+#REF!+#REF!</f>
        <v>#REF!</v>
      </c>
      <c r="H76" s="1">
        <v>26.17</v>
      </c>
    </row>
    <row r="77" spans="1:17" ht="38.25">
      <c r="A77" s="122" t="s">
        <v>834</v>
      </c>
      <c r="B77" s="123">
        <f>P83*B75/100</f>
        <v>8718.7178399999993</v>
      </c>
      <c r="C77" s="117"/>
      <c r="D77" s="124">
        <f>D75*G77</f>
        <v>19675.327607948031</v>
      </c>
      <c r="E77" s="56">
        <f>E75*G77</f>
        <v>15471.910431792128</v>
      </c>
      <c r="G77" s="1">
        <f>H77/H76</f>
        <v>0.15857852502865877</v>
      </c>
      <c r="H77" s="1">
        <v>4.1500000000000004</v>
      </c>
    </row>
    <row r="78" spans="1:17" ht="12.75">
      <c r="A78" s="125" t="s">
        <v>7</v>
      </c>
      <c r="B78" s="126"/>
      <c r="C78" s="117"/>
      <c r="D78" s="124"/>
      <c r="E78" s="56"/>
    </row>
    <row r="79" spans="1:17">
      <c r="A79" s="127" t="s">
        <v>835</v>
      </c>
      <c r="B79" s="126"/>
      <c r="C79" s="117"/>
      <c r="D79" s="124"/>
      <c r="E79" s="56"/>
    </row>
    <row r="80" spans="1:17">
      <c r="A80" s="127" t="s">
        <v>836</v>
      </c>
      <c r="B80" s="126"/>
      <c r="C80" s="117"/>
      <c r="D80" s="124"/>
      <c r="E80" s="56"/>
    </row>
    <row r="81" spans="1:16">
      <c r="A81" s="127" t="s">
        <v>837</v>
      </c>
      <c r="B81" s="126"/>
      <c r="C81" s="117"/>
      <c r="D81" s="124"/>
      <c r="E81" s="56"/>
    </row>
    <row r="82" spans="1:16">
      <c r="A82" s="127" t="s">
        <v>838</v>
      </c>
      <c r="B82" s="126"/>
      <c r="C82" s="117"/>
      <c r="D82" s="124"/>
      <c r="E82" s="56"/>
    </row>
    <row r="83" spans="1:16">
      <c r="A83" s="127" t="s">
        <v>839</v>
      </c>
      <c r="B83" s="126"/>
      <c r="C83" s="117"/>
      <c r="D83" s="124"/>
      <c r="E83" s="56"/>
      <c r="N83" s="1">
        <v>4.01</v>
      </c>
      <c r="O83" s="16" t="e">
        <f>N83/N76*100</f>
        <v>#DIV/0!</v>
      </c>
      <c r="P83" s="1">
        <v>18.059999999999999</v>
      </c>
    </row>
    <row r="84" spans="1:16">
      <c r="A84" s="127" t="s">
        <v>840</v>
      </c>
      <c r="B84" s="126"/>
      <c r="C84" s="117"/>
      <c r="D84" s="124"/>
      <c r="E84" s="56"/>
    </row>
    <row r="85" spans="1:16">
      <c r="A85" s="127" t="s">
        <v>841</v>
      </c>
      <c r="B85" s="126"/>
      <c r="C85" s="117"/>
      <c r="D85" s="124"/>
      <c r="E85" s="56"/>
    </row>
    <row r="86" spans="1:16">
      <c r="A86" s="127" t="s">
        <v>842</v>
      </c>
      <c r="B86" s="126"/>
      <c r="C86" s="117"/>
      <c r="D86" s="124"/>
      <c r="E86" s="56"/>
    </row>
    <row r="87" spans="1:16">
      <c r="A87" s="127" t="s">
        <v>843</v>
      </c>
      <c r="B87" s="126"/>
      <c r="C87" s="117"/>
      <c r="D87" s="124"/>
      <c r="E87" s="56"/>
    </row>
    <row r="88" spans="1:16" ht="12" thickBot="1">
      <c r="A88" s="128" t="s">
        <v>844</v>
      </c>
      <c r="B88" s="126"/>
      <c r="C88" s="117"/>
      <c r="D88" s="124"/>
      <c r="E88" s="56"/>
    </row>
    <row r="89" spans="1:16" ht="25.5">
      <c r="A89" s="122" t="s">
        <v>845</v>
      </c>
      <c r="B89" s="123">
        <f>P91*B75/100</f>
        <v>10698.05024</v>
      </c>
      <c r="C89" s="117"/>
      <c r="D89" s="124">
        <f>D75*G89</f>
        <v>9719.1377340466152</v>
      </c>
      <c r="E89" s="56">
        <f>E75*G89</f>
        <v>7642.7509361864713</v>
      </c>
      <c r="G89" s="1">
        <f>H89/H76</f>
        <v>7.8333970194879615E-2</v>
      </c>
      <c r="H89" s="1">
        <v>2.0499999999999998</v>
      </c>
    </row>
    <row r="90" spans="1:16" ht="12.75">
      <c r="A90" s="125" t="s">
        <v>7</v>
      </c>
      <c r="B90" s="126"/>
      <c r="C90" s="117"/>
      <c r="D90" s="124"/>
      <c r="E90" s="56"/>
    </row>
    <row r="91" spans="1:16">
      <c r="A91" s="131" t="s">
        <v>846</v>
      </c>
      <c r="B91" s="126"/>
      <c r="C91" s="117"/>
      <c r="D91" s="124"/>
      <c r="E91" s="56"/>
      <c r="N91" s="1">
        <v>4.92</v>
      </c>
      <c r="O91" s="16" t="e">
        <f>N91/N76*100</f>
        <v>#DIV/0!</v>
      </c>
      <c r="P91" s="1">
        <v>22.16</v>
      </c>
    </row>
    <row r="92" spans="1:16">
      <c r="A92" s="131" t="s">
        <v>847</v>
      </c>
      <c r="B92" s="126"/>
      <c r="C92" s="117"/>
      <c r="D92" s="124"/>
      <c r="E92" s="56"/>
    </row>
    <row r="93" spans="1:16">
      <c r="A93" s="131" t="s">
        <v>848</v>
      </c>
      <c r="B93" s="126"/>
      <c r="C93" s="117"/>
      <c r="D93" s="124"/>
      <c r="E93" s="56"/>
    </row>
    <row r="94" spans="1:16" ht="12" thickBot="1">
      <c r="A94" s="132" t="s">
        <v>849</v>
      </c>
      <c r="B94" s="133"/>
      <c r="C94" s="117"/>
      <c r="D94" s="124"/>
      <c r="E94" s="56"/>
    </row>
    <row r="95" spans="1:16" ht="12.75">
      <c r="A95" s="134" t="s">
        <v>850</v>
      </c>
      <c r="B95" s="135"/>
      <c r="C95" s="117"/>
      <c r="D95" s="136">
        <f>D75*G95</f>
        <v>10667.3462934658</v>
      </c>
      <c r="E95" s="11">
        <f>E75*G95</f>
        <v>8388.385173863202</v>
      </c>
      <c r="G95" s="1">
        <f>H95/H76</f>
        <v>8.597630875047764E-2</v>
      </c>
      <c r="H95" s="1">
        <v>2.25</v>
      </c>
    </row>
    <row r="96" spans="1:16" ht="12.75">
      <c r="A96" s="137" t="s">
        <v>7</v>
      </c>
      <c r="B96" s="138"/>
      <c r="C96" s="117"/>
      <c r="D96" s="136"/>
      <c r="E96" s="11"/>
    </row>
    <row r="97" spans="1:17" ht="12.75">
      <c r="A97" s="139" t="s">
        <v>851</v>
      </c>
      <c r="B97" s="10">
        <f>P97*B75/100</f>
        <v>3586.9365200000002</v>
      </c>
      <c r="C97" s="117"/>
      <c r="D97" s="136">
        <f>D75*G97</f>
        <v>13891.25539549102</v>
      </c>
      <c r="E97" s="11">
        <f>E75*G97</f>
        <v>10923.54158196408</v>
      </c>
      <c r="G97" s="1">
        <f>H97/H76</f>
        <v>0.11196025983951088</v>
      </c>
      <c r="H97" s="1">
        <v>2.93</v>
      </c>
      <c r="N97" s="1">
        <v>1.65</v>
      </c>
      <c r="O97" s="16" t="e">
        <f>N97/N76*100</f>
        <v>#DIV/0!</v>
      </c>
      <c r="P97" s="1">
        <v>7.43</v>
      </c>
    </row>
    <row r="98" spans="1:17" ht="36">
      <c r="A98" s="140" t="s">
        <v>852</v>
      </c>
      <c r="B98" s="141">
        <f>P98*B75/100</f>
        <v>10461.49588</v>
      </c>
      <c r="C98" s="117"/>
      <c r="D98" s="136">
        <f>D75*G98</f>
        <v>4788.4532250668699</v>
      </c>
      <c r="E98" s="11">
        <f>E75*G98</f>
        <v>3765.4529002674817</v>
      </c>
      <c r="G98" s="1">
        <f>H98/H76</f>
        <v>3.8593809705769963E-2</v>
      </c>
      <c r="H98" s="1">
        <v>1.01</v>
      </c>
      <c r="N98" s="1">
        <v>4.8099999999999996</v>
      </c>
      <c r="O98" s="16" t="e">
        <f>N98/N76*100</f>
        <v>#DIV/0!</v>
      </c>
      <c r="P98" s="1">
        <v>21.67</v>
      </c>
    </row>
    <row r="99" spans="1:17" ht="12">
      <c r="A99" s="140" t="s">
        <v>853</v>
      </c>
      <c r="B99" s="142">
        <f>P99*B75/100</f>
        <v>7700.0857999999998</v>
      </c>
      <c r="C99" s="117"/>
      <c r="D99" s="136">
        <f>D75*G99</f>
        <v>4503.9906572411155</v>
      </c>
      <c r="E99" s="11">
        <f>E75*G99</f>
        <v>3541.7626289644627</v>
      </c>
      <c r="G99" s="1">
        <f>H99/H76</f>
        <v>3.6301108139090557E-2</v>
      </c>
      <c r="H99" s="1">
        <v>0.95</v>
      </c>
      <c r="N99" s="1">
        <v>3.54</v>
      </c>
      <c r="O99" s="16" t="e">
        <f>N99/N76*100</f>
        <v>#DIV/0!</v>
      </c>
      <c r="P99" s="1">
        <v>15.95</v>
      </c>
    </row>
    <row r="100" spans="1:17" ht="12">
      <c r="A100" s="140" t="s">
        <v>854</v>
      </c>
      <c r="B100" s="142">
        <f>P100*B75/100</f>
        <v>2717.9613199999999</v>
      </c>
      <c r="C100" s="117"/>
      <c r="D100" s="136">
        <f>D75*G100</f>
        <v>1754.1858349254871</v>
      </c>
      <c r="E100" s="11">
        <f>E75*G100</f>
        <v>1379.4233397019489</v>
      </c>
      <c r="G100" s="1">
        <f>H100/H76</f>
        <v>1.4138326327856323E-2</v>
      </c>
      <c r="H100" s="1">
        <v>0.37</v>
      </c>
      <c r="N100" s="1">
        <v>1.25</v>
      </c>
      <c r="O100" s="16" t="e">
        <f>N100/N76*100</f>
        <v>#DIV/0!</v>
      </c>
      <c r="P100" s="1">
        <v>5.63</v>
      </c>
    </row>
    <row r="101" spans="1:17">
      <c r="A101" s="143" t="s">
        <v>855</v>
      </c>
      <c r="B101" s="10">
        <f>P101*B75/100</f>
        <v>4393.1523999999999</v>
      </c>
      <c r="C101" s="117"/>
      <c r="D101" s="136">
        <f>D75*G101</f>
        <v>44897.675288498278</v>
      </c>
      <c r="E101" s="11">
        <f>E75*G101</f>
        <v>35305.781153993121</v>
      </c>
      <c r="G101" s="1">
        <f>H101/H76</f>
        <v>0.36186473060756591</v>
      </c>
      <c r="H101" s="1">
        <v>9.4700000000000006</v>
      </c>
      <c r="N101" s="1">
        <v>2.02</v>
      </c>
      <c r="O101" s="16" t="e">
        <f>N101/N76*100</f>
        <v>#DIV/0!</v>
      </c>
      <c r="P101" s="1">
        <v>9.1</v>
      </c>
      <c r="Q101" s="16"/>
    </row>
    <row r="102" spans="1:17" ht="12.75">
      <c r="A102" s="93" t="s">
        <v>832</v>
      </c>
      <c r="B102" s="93"/>
      <c r="C102" s="93"/>
      <c r="D102" s="93"/>
    </row>
    <row r="103" spans="1:17" ht="12">
      <c r="A103" s="82" t="s">
        <v>0</v>
      </c>
      <c r="B103" s="77">
        <f>B9-B42</f>
        <v>-30670.779999999992</v>
      </c>
      <c r="C103" s="77">
        <f>C39-C73</f>
        <v>0</v>
      </c>
      <c r="D103" s="78" t="e">
        <f>#REF!-D72</f>
        <v>#REF!</v>
      </c>
    </row>
    <row r="104" spans="1:17" ht="12">
      <c r="A104" s="82" t="s">
        <v>856</v>
      </c>
      <c r="B104" s="77">
        <f>B7-B40</f>
        <v>-30670.779999999992</v>
      </c>
      <c r="C104" s="81">
        <f>[1]ерши!$H$317</f>
        <v>174673.59999999998</v>
      </c>
      <c r="D104" s="78">
        <v>565689.03</v>
      </c>
    </row>
  </sheetData>
  <mergeCells count="12">
    <mergeCell ref="B44:B55"/>
    <mergeCell ref="B56:B61"/>
    <mergeCell ref="A71:B72"/>
    <mergeCell ref="B77:B88"/>
    <mergeCell ref="B89:B94"/>
    <mergeCell ref="A102:D102"/>
    <mergeCell ref="A1:C1"/>
    <mergeCell ref="A3:C3"/>
    <mergeCell ref="A5:C6"/>
    <mergeCell ref="B11:B22"/>
    <mergeCell ref="B23:B28"/>
    <mergeCell ref="A38:C39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7" width="9.140625" style="1" hidden="1" customWidth="1"/>
    <col min="18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860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63707.15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63707.15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11505.51129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14117.504440000001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4733.441245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13805.339405000001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10161.290424999999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3586.7125449999999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5797.3506499999994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250944.1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250944.1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45320.504459999996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55609.21256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18645.146629999999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54379.586470000009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40025.58395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14128.152830000001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22835.913100000002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63707.15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63707.15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11505.51129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14117.504440000001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4733.441245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13805.339405000001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10161.290424999999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3586.7125449999999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5797.3506499999994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-187236.95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-187236.95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7" width="9.140625" style="1" hidden="1" customWidth="1"/>
    <col min="18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861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63514.98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63514.98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11470.805388000001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14074.919568000001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4719.1630139999997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13763.696166000002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10130.63931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3575.8933740000002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5779.8631799999994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107629.37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107629.37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19437.864221999997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23850.668392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7996.8621910000002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23323.284479000002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17166.884514999998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6059.5335309999991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9794.2726699999985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63514.98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63514.98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11470.805388000001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14074.919568000001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4719.1630139999997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13763.696166000002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10130.63931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3575.8933740000002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5779.8631799999994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-44114.389999999992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-44114.389999999992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S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9" width="9.140625" style="1" hidden="1" customWidth="1"/>
    <col min="20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862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69081.960000000006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69081.960000000006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12476.201976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15308.562336000001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5132.7896280000004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14970.060732000002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11018.572620000001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3889.3143480000003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6286.4583600000005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120343.07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120343.07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21733.958442000003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26668.024312000001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8941.4901010000012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26078.343269000001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19194.719665000001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6775.3148410000003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10951.219369999999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69081.960000000006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69081.960000000006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12476.201976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15308.562336000001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5132.7896280000004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14970.060732000002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11018.572620000001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3889.3143480000003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6286.4583600000005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-51261.11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-51261.11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7" width="9.140625" style="1" hidden="1" customWidth="1"/>
    <col min="18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863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63392.24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63392.24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11448.638543999998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14047.720384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4710.0434319999995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13737.098408000002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10111.062279999998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3568.9831119999999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5768.6938399999999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94883.22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94883.22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17135.909531999998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21026.121552000001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7049.823245999999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20561.193773999999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15133.873589999999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5341.9252859999997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8634.3730200000009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63392.24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63392.24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11448.638543999998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14047.720384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4710.0434319999995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13737.098408000002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10111.062279999998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3568.9831119999999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5768.6938399999999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-31490.980000000003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-31490.980000000003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7"/>
  <sheetViews>
    <sheetView topLeftCell="A46" workbookViewId="0">
      <selection activeCell="A63" sqref="A63:D67"/>
    </sheetView>
  </sheetViews>
  <sheetFormatPr defaultColWidth="7.5703125" defaultRowHeight="11.25"/>
  <cols>
    <col min="1" max="1" width="53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2.5" customHeight="1">
      <c r="A1" s="85" t="s">
        <v>730</v>
      </c>
      <c r="B1" s="85"/>
      <c r="C1" s="85"/>
    </row>
    <row r="2" spans="1:7" ht="15">
      <c r="A2" s="58"/>
      <c r="B2" s="58"/>
      <c r="C2" s="58"/>
    </row>
    <row r="3" spans="1:7" ht="43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637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218982</v>
      </c>
      <c r="C7" s="1"/>
      <c r="D7" s="5">
        <v>236215.74</v>
      </c>
      <c r="E7" s="6">
        <v>50212.22</v>
      </c>
    </row>
    <row r="8" spans="1:7" ht="12.75" customHeight="1">
      <c r="A8" s="18" t="s">
        <v>5</v>
      </c>
      <c r="B8" s="8" t="s">
        <v>59</v>
      </c>
      <c r="C8" s="1"/>
      <c r="D8" s="8" t="s">
        <v>60</v>
      </c>
      <c r="E8" s="9" t="s">
        <v>61</v>
      </c>
    </row>
    <row r="9" spans="1:7" ht="12.75" customHeight="1">
      <c r="A9" s="18" t="s">
        <v>6</v>
      </c>
      <c r="B9" s="10">
        <v>159507.72</v>
      </c>
      <c r="C9" s="1"/>
      <c r="D9" s="10">
        <v>172258.62</v>
      </c>
      <c r="E9" s="11">
        <v>35634.49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29.189912760000002</v>
      </c>
      <c r="C11" s="1"/>
      <c r="D11" s="10">
        <f>D9*G11</f>
        <v>31.523327460000001</v>
      </c>
      <c r="E11" s="11">
        <f>E9*G11</f>
        <v>6.5211116699999998</v>
      </c>
      <c r="G11" s="1">
        <v>1.83E-4</v>
      </c>
    </row>
    <row r="12" spans="1:7" ht="12.75" customHeight="1">
      <c r="A12" s="13" t="s">
        <v>9</v>
      </c>
      <c r="B12" s="10">
        <f>B9*G12</f>
        <v>20530.717164359998</v>
      </c>
      <c r="C12" s="1"/>
      <c r="D12" s="10">
        <f>D9*G12</f>
        <v>22171.923756059998</v>
      </c>
      <c r="E12" s="11">
        <f>E9*G12</f>
        <v>4586.6221113699994</v>
      </c>
      <c r="G12" s="1">
        <v>0.12871299999999999</v>
      </c>
    </row>
    <row r="13" spans="1:7" ht="12.75" customHeight="1">
      <c r="A13" s="13" t="s">
        <v>10</v>
      </c>
      <c r="B13" s="10">
        <f>B9*G13</f>
        <v>25298.562422880001</v>
      </c>
      <c r="C13" s="1"/>
      <c r="D13" s="10">
        <f>D9*G13</f>
        <v>27320.906166479999</v>
      </c>
      <c r="E13" s="11">
        <f>E9*G13</f>
        <v>5651.7726519599992</v>
      </c>
      <c r="G13" s="1">
        <v>0.15860399999999999</v>
      </c>
    </row>
    <row r="14" spans="1:7" ht="12.75" customHeight="1">
      <c r="A14" s="13" t="s">
        <v>11</v>
      </c>
      <c r="B14" s="10">
        <f>B9*G14</f>
        <v>13233.07946664</v>
      </c>
      <c r="C14" s="1"/>
      <c r="D14" s="10">
        <f>D9*G14</f>
        <v>14290.919632439998</v>
      </c>
      <c r="E14" s="11">
        <f>E9*G14</f>
        <v>2956.3085593799997</v>
      </c>
      <c r="G14" s="1">
        <v>8.2961999999999994E-2</v>
      </c>
    </row>
    <row r="15" spans="1:7" ht="12.75" customHeight="1">
      <c r="A15" s="13" t="s">
        <v>12</v>
      </c>
      <c r="B15" s="10">
        <f>B9*G15</f>
        <v>22768.769983680002</v>
      </c>
      <c r="C15" s="1"/>
      <c r="D15" s="10">
        <f>D9*G15</f>
        <v>24588.884453279999</v>
      </c>
      <c r="E15" s="11">
        <f>G15*E9</f>
        <v>5086.6096405600001</v>
      </c>
      <c r="G15" s="1">
        <v>0.14274400000000001</v>
      </c>
    </row>
    <row r="16" spans="1:7" ht="22.5">
      <c r="A16" s="13" t="s">
        <v>13</v>
      </c>
      <c r="B16" s="10">
        <f>B9*G16</f>
        <v>18682.022689560003</v>
      </c>
      <c r="C16" s="1"/>
      <c r="D16" s="10">
        <f>D9*G16</f>
        <v>20175.446350260001</v>
      </c>
      <c r="E16" s="11">
        <f>E9*G16</f>
        <v>4173.6183722699998</v>
      </c>
      <c r="G16" s="1">
        <v>0.117123</v>
      </c>
    </row>
    <row r="17" spans="1:7" ht="12.75" customHeight="1">
      <c r="A17" s="13" t="s">
        <v>14</v>
      </c>
      <c r="B17" s="10">
        <f>B9*G17</f>
        <v>681.09796440000002</v>
      </c>
      <c r="C17" s="1"/>
      <c r="D17" s="10">
        <f>D9*G17</f>
        <v>735.54430740000009</v>
      </c>
      <c r="E17" s="11">
        <f>E9*G17</f>
        <v>152.1592723</v>
      </c>
      <c r="G17" s="1">
        <v>4.2700000000000004E-3</v>
      </c>
    </row>
    <row r="18" spans="1:7" ht="12.75" customHeight="1">
      <c r="A18" s="13" t="s">
        <v>15</v>
      </c>
      <c r="B18" s="10">
        <f>B9*G18</f>
        <v>24714.764167680001</v>
      </c>
      <c r="C18" s="1"/>
      <c r="D18" s="10">
        <f>D9*G18</f>
        <v>26690.439617280001</v>
      </c>
      <c r="E18" s="11">
        <f>E9*G18</f>
        <v>5521.3504185599995</v>
      </c>
      <c r="G18" s="1">
        <v>0.154944</v>
      </c>
    </row>
    <row r="19" spans="1:7" ht="22.5">
      <c r="A19" s="13" t="s">
        <v>16</v>
      </c>
      <c r="B19" s="10">
        <f>B9*G19</f>
        <v>29482.609426200001</v>
      </c>
      <c r="C19" s="1"/>
      <c r="D19" s="10">
        <f>D9*G19</f>
        <v>31839.422027699999</v>
      </c>
      <c r="E19" s="11">
        <f>E9*G19</f>
        <v>6586.5009591499993</v>
      </c>
      <c r="G19" s="1">
        <v>0.184835</v>
      </c>
    </row>
    <row r="20" spans="1:7" ht="12.75" customHeight="1">
      <c r="A20" s="13" t="s">
        <v>17</v>
      </c>
      <c r="B20" s="10">
        <f>B9*G20</f>
        <v>4086.7472941200003</v>
      </c>
      <c r="C20" s="1"/>
      <c r="D20" s="10">
        <f>D9*G20</f>
        <v>4413.4381030200002</v>
      </c>
      <c r="E20" s="11">
        <f>E9*G20</f>
        <v>912.99126828999999</v>
      </c>
      <c r="G20" s="1">
        <v>2.5621000000000001E-2</v>
      </c>
    </row>
    <row r="21" spans="1:7" ht="12.75" customHeight="1">
      <c r="A21" s="18" t="s">
        <v>18</v>
      </c>
      <c r="B21" s="10" t="s">
        <v>62</v>
      </c>
      <c r="C21" s="1"/>
      <c r="D21" s="10" t="s">
        <v>63</v>
      </c>
      <c r="E21" s="11" t="s">
        <v>64</v>
      </c>
    </row>
    <row r="22" spans="1:7" ht="13.5" customHeight="1" thickBot="1">
      <c r="A22" s="20" t="s">
        <v>21</v>
      </c>
      <c r="B22" s="21"/>
      <c r="C22" s="1"/>
      <c r="D22" s="27">
        <v>576.84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236215.74</v>
      </c>
      <c r="C25" s="5"/>
      <c r="D25" s="1"/>
      <c r="E25" s="6">
        <v>50212.22</v>
      </c>
    </row>
    <row r="26" spans="1:7" ht="12.75" customHeight="1">
      <c r="A26" s="18" t="s">
        <v>5</v>
      </c>
      <c r="B26" s="8" t="s">
        <v>60</v>
      </c>
      <c r="C26" s="8"/>
      <c r="D26" s="1"/>
      <c r="E26" s="9" t="s">
        <v>61</v>
      </c>
    </row>
    <row r="27" spans="1:7" ht="12.75" customHeight="1">
      <c r="A27" s="18" t="s">
        <v>6</v>
      </c>
      <c r="B27" s="10">
        <v>172258.62</v>
      </c>
      <c r="C27" s="10"/>
      <c r="D27" s="1"/>
      <c r="E27" s="11">
        <v>35634.49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31.523327460000001</v>
      </c>
      <c r="C29" s="10"/>
      <c r="D29" s="1"/>
      <c r="E29" s="11">
        <f>E27*G29</f>
        <v>6.5211116699999998</v>
      </c>
      <c r="G29" s="1">
        <v>1.83E-4</v>
      </c>
    </row>
    <row r="30" spans="1:7" ht="12.75" customHeight="1">
      <c r="A30" s="13" t="s">
        <v>9</v>
      </c>
      <c r="B30" s="10">
        <f>B27*G30</f>
        <v>22171.923756059998</v>
      </c>
      <c r="C30" s="10"/>
      <c r="D30" s="1"/>
      <c r="E30" s="11">
        <f>E27*G30</f>
        <v>4586.6221113699994</v>
      </c>
      <c r="G30" s="1">
        <v>0.12871299999999999</v>
      </c>
    </row>
    <row r="31" spans="1:7" ht="12.75" customHeight="1">
      <c r="A31" s="13" t="s">
        <v>10</v>
      </c>
      <c r="B31" s="10">
        <f>B27*G31</f>
        <v>27320.906166479999</v>
      </c>
      <c r="C31" s="10"/>
      <c r="D31" s="1"/>
      <c r="E31" s="11">
        <f>E27*G31</f>
        <v>5651.7726519599992</v>
      </c>
      <c r="G31" s="1">
        <v>0.15860399999999999</v>
      </c>
    </row>
    <row r="32" spans="1:7" ht="12.75" customHeight="1">
      <c r="A32" s="13" t="s">
        <v>11</v>
      </c>
      <c r="B32" s="10">
        <f>B27*G32</f>
        <v>14290.919632439998</v>
      </c>
      <c r="C32" s="10"/>
      <c r="D32" s="1"/>
      <c r="E32" s="11">
        <f>E27*G32</f>
        <v>2956.3085593799997</v>
      </c>
      <c r="G32" s="1">
        <v>8.2961999999999994E-2</v>
      </c>
    </row>
    <row r="33" spans="1:7" ht="12.75" customHeight="1">
      <c r="A33" s="13" t="s">
        <v>12</v>
      </c>
      <c r="B33" s="10">
        <f>B27*G33</f>
        <v>24588.884453279999</v>
      </c>
      <c r="C33" s="10"/>
      <c r="D33" s="1"/>
      <c r="E33" s="11">
        <f>G33*E27</f>
        <v>5086.6096405600001</v>
      </c>
      <c r="G33" s="1">
        <v>0.14274400000000001</v>
      </c>
    </row>
    <row r="34" spans="1:7" ht="22.5">
      <c r="A34" s="13" t="s">
        <v>13</v>
      </c>
      <c r="B34" s="10">
        <f>B27*G34</f>
        <v>20175.446350260001</v>
      </c>
      <c r="C34" s="10"/>
      <c r="D34" s="1"/>
      <c r="E34" s="11">
        <f>E27*G34</f>
        <v>4173.6183722699998</v>
      </c>
      <c r="G34" s="1">
        <v>0.117123</v>
      </c>
    </row>
    <row r="35" spans="1:7" ht="12.75" customHeight="1">
      <c r="A35" s="13" t="s">
        <v>14</v>
      </c>
      <c r="B35" s="10">
        <f>B27*G35</f>
        <v>735.54430740000009</v>
      </c>
      <c r="C35" s="10"/>
      <c r="D35" s="1"/>
      <c r="E35" s="11">
        <f>E27*G35</f>
        <v>152.1592723</v>
      </c>
      <c r="G35" s="1">
        <v>4.2700000000000004E-3</v>
      </c>
    </row>
    <row r="36" spans="1:7" ht="12.75" customHeight="1">
      <c r="A36" s="13" t="s">
        <v>15</v>
      </c>
      <c r="B36" s="10">
        <f>B27*G36</f>
        <v>26690.439617280001</v>
      </c>
      <c r="C36" s="10"/>
      <c r="D36" s="1"/>
      <c r="E36" s="11">
        <f>E27*G36</f>
        <v>5521.3504185599995</v>
      </c>
      <c r="G36" s="1">
        <v>0.154944</v>
      </c>
    </row>
    <row r="37" spans="1:7" ht="22.5">
      <c r="A37" s="13" t="s">
        <v>16</v>
      </c>
      <c r="B37" s="10">
        <f>B27*G37</f>
        <v>31839.422027699999</v>
      </c>
      <c r="C37" s="10"/>
      <c r="D37" s="1"/>
      <c r="E37" s="11">
        <f>E27*G37</f>
        <v>6586.5009591499993</v>
      </c>
      <c r="G37" s="1">
        <v>0.184835</v>
      </c>
    </row>
    <row r="38" spans="1:7" ht="12.75" customHeight="1">
      <c r="A38" s="13" t="s">
        <v>17</v>
      </c>
      <c r="B38" s="10">
        <f>B27*G38</f>
        <v>4413.4381030200002</v>
      </c>
      <c r="C38" s="10"/>
      <c r="D38" s="1"/>
      <c r="E38" s="11">
        <f>E27*G38</f>
        <v>912.99126828999999</v>
      </c>
      <c r="G38" s="1">
        <v>2.5621000000000001E-2</v>
      </c>
    </row>
    <row r="39" spans="1:7" ht="12.75" customHeight="1">
      <c r="A39" s="18" t="s">
        <v>18</v>
      </c>
      <c r="B39" s="10" t="s">
        <v>63</v>
      </c>
      <c r="C39" s="10"/>
      <c r="D39" s="1"/>
      <c r="E39" s="11" t="s">
        <v>64</v>
      </c>
    </row>
    <row r="40" spans="1:7" ht="13.5" customHeight="1" thickBot="1">
      <c r="A40" s="20" t="s">
        <v>21</v>
      </c>
      <c r="B40" s="27">
        <v>576.84</v>
      </c>
      <c r="C40" s="21"/>
      <c r="D40" s="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218982</v>
      </c>
      <c r="C43" s="1"/>
      <c r="D43" s="5">
        <v>236215.74</v>
      </c>
      <c r="E43" s="6">
        <v>50212.22</v>
      </c>
    </row>
    <row r="44" spans="1:7" ht="12.75" customHeight="1">
      <c r="A44" s="18" t="s">
        <v>5</v>
      </c>
      <c r="B44" s="8" t="s">
        <v>59</v>
      </c>
      <c r="C44" s="1"/>
      <c r="D44" s="8" t="s">
        <v>60</v>
      </c>
      <c r="E44" s="9" t="s">
        <v>61</v>
      </c>
    </row>
    <row r="45" spans="1:7" ht="12.75" customHeight="1">
      <c r="A45" s="18" t="s">
        <v>6</v>
      </c>
      <c r="B45" s="10">
        <v>159507.72</v>
      </c>
      <c r="C45" s="1"/>
      <c r="D45" s="10">
        <v>172258.62</v>
      </c>
      <c r="E45" s="11">
        <v>35634.49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29.189912760000002</v>
      </c>
      <c r="C47" s="1"/>
      <c r="D47" s="10">
        <f>D45*G47</f>
        <v>31.523327460000001</v>
      </c>
      <c r="E47" s="11">
        <f>E45*G47</f>
        <v>6.5211116699999998</v>
      </c>
      <c r="G47" s="1">
        <v>1.83E-4</v>
      </c>
    </row>
    <row r="48" spans="1:7" ht="12.75" customHeight="1">
      <c r="A48" s="13" t="s">
        <v>9</v>
      </c>
      <c r="B48" s="10">
        <f>B45*G48</f>
        <v>20530.717164359998</v>
      </c>
      <c r="C48" s="1"/>
      <c r="D48" s="10">
        <f>D45*G48</f>
        <v>22171.923756059998</v>
      </c>
      <c r="E48" s="11">
        <f>E45*G48</f>
        <v>4586.6221113699994</v>
      </c>
      <c r="G48" s="1">
        <v>0.12871299999999999</v>
      </c>
    </row>
    <row r="49" spans="1:7" ht="12.75" customHeight="1">
      <c r="A49" s="13" t="s">
        <v>10</v>
      </c>
      <c r="B49" s="10">
        <f>B45*G49</f>
        <v>25298.562422880001</v>
      </c>
      <c r="C49" s="1"/>
      <c r="D49" s="10">
        <f>D45*G49</f>
        <v>27320.906166479999</v>
      </c>
      <c r="E49" s="11">
        <f>E45*G49</f>
        <v>5651.7726519599992</v>
      </c>
      <c r="G49" s="1">
        <v>0.15860399999999999</v>
      </c>
    </row>
    <row r="50" spans="1:7" ht="12.75" customHeight="1">
      <c r="A50" s="13" t="s">
        <v>11</v>
      </c>
      <c r="B50" s="10">
        <f>B45*G50</f>
        <v>13233.07946664</v>
      </c>
      <c r="C50" s="1"/>
      <c r="D50" s="10">
        <f>D45*G50</f>
        <v>14290.919632439998</v>
      </c>
      <c r="E50" s="11">
        <f>E45*G50</f>
        <v>2956.3085593799997</v>
      </c>
      <c r="G50" s="1">
        <v>8.2961999999999994E-2</v>
      </c>
    </row>
    <row r="51" spans="1:7" ht="12.75" customHeight="1">
      <c r="A51" s="13" t="s">
        <v>12</v>
      </c>
      <c r="B51" s="10">
        <f>B45*G51</f>
        <v>22768.769983680002</v>
      </c>
      <c r="C51" s="1"/>
      <c r="D51" s="10">
        <f>D45*G51</f>
        <v>24588.884453279999</v>
      </c>
      <c r="E51" s="11">
        <f>G51*E45</f>
        <v>5086.6096405600001</v>
      </c>
      <c r="G51" s="1">
        <v>0.14274400000000001</v>
      </c>
    </row>
    <row r="52" spans="1:7" ht="22.5">
      <c r="A52" s="13" t="s">
        <v>13</v>
      </c>
      <c r="B52" s="10">
        <f>B45*G52</f>
        <v>18682.022689560003</v>
      </c>
      <c r="C52" s="1"/>
      <c r="D52" s="10">
        <f>D45*G52</f>
        <v>20175.446350260001</v>
      </c>
      <c r="E52" s="11">
        <f>E45*G52</f>
        <v>4173.6183722699998</v>
      </c>
      <c r="G52" s="1">
        <v>0.117123</v>
      </c>
    </row>
    <row r="53" spans="1:7" ht="12.75" customHeight="1">
      <c r="A53" s="13" t="s">
        <v>14</v>
      </c>
      <c r="B53" s="10">
        <f>B45*G53</f>
        <v>681.09796440000002</v>
      </c>
      <c r="C53" s="1"/>
      <c r="D53" s="10">
        <f>D45*G53</f>
        <v>735.54430740000009</v>
      </c>
      <c r="E53" s="11">
        <f>E45*G53</f>
        <v>152.1592723</v>
      </c>
      <c r="G53" s="1">
        <v>4.2700000000000004E-3</v>
      </c>
    </row>
    <row r="54" spans="1:7" ht="12.75" customHeight="1">
      <c r="A54" s="13" t="s">
        <v>15</v>
      </c>
      <c r="B54" s="10">
        <f>B45*G54</f>
        <v>24714.764167680001</v>
      </c>
      <c r="C54" s="1"/>
      <c r="D54" s="10">
        <f>D45*G54</f>
        <v>26690.439617280001</v>
      </c>
      <c r="E54" s="11">
        <f>E45*G54</f>
        <v>5521.3504185599995</v>
      </c>
      <c r="G54" s="1">
        <v>0.154944</v>
      </c>
    </row>
    <row r="55" spans="1:7" ht="22.5">
      <c r="A55" s="13" t="s">
        <v>16</v>
      </c>
      <c r="B55" s="10">
        <f>B45*G55</f>
        <v>29482.609426200001</v>
      </c>
      <c r="C55" s="1"/>
      <c r="D55" s="10">
        <f>D45*G55</f>
        <v>31839.422027699999</v>
      </c>
      <c r="E55" s="11">
        <f>E45*G55</f>
        <v>6586.5009591499993</v>
      </c>
      <c r="G55" s="1">
        <v>0.184835</v>
      </c>
    </row>
    <row r="56" spans="1:7" ht="12.75" customHeight="1">
      <c r="A56" s="13" t="s">
        <v>17</v>
      </c>
      <c r="B56" s="10">
        <f>B45*G56</f>
        <v>4086.7472941200003</v>
      </c>
      <c r="C56" s="1"/>
      <c r="D56" s="10">
        <f>D45*G56</f>
        <v>4413.4381030200002</v>
      </c>
      <c r="E56" s="11">
        <f>E45*G56</f>
        <v>912.99126828999999</v>
      </c>
      <c r="G56" s="1">
        <v>2.5621000000000001E-2</v>
      </c>
    </row>
    <row r="57" spans="1:7" ht="12.75" customHeight="1">
      <c r="A57" s="18" t="s">
        <v>18</v>
      </c>
      <c r="B57" s="10" t="s">
        <v>62</v>
      </c>
      <c r="C57" s="1"/>
      <c r="D57" s="10" t="s">
        <v>63</v>
      </c>
      <c r="E57" s="11" t="s">
        <v>64</v>
      </c>
    </row>
    <row r="58" spans="1:7" ht="13.5" customHeight="1" thickBot="1">
      <c r="A58" s="20" t="s">
        <v>21</v>
      </c>
      <c r="B58" s="21"/>
      <c r="C58" s="1"/>
      <c r="D58" s="27">
        <v>576.84</v>
      </c>
      <c r="E58" s="22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-172258.62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36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R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8" width="9.140625" style="1" hidden="1" customWidth="1"/>
    <col min="19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864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66190.289999999994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66190.289999999994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11953.966374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14667.768263999998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4917.9385469999988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14343.435842999999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10557.351254999998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3726.5133269999997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6023.31639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130627.09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130627.09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23591.252453999998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28946.963144000001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9705.5927869999996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28306.890403000001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20835.020854999999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7354.3051669999995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11887.065189999999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66190.289999999994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66190.289999999994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11953.966374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14667.768263999998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4917.9385469999988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14343.435842999999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10557.351254999998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3726.5133269999997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6023.31639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-64436.800000000003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-64436.800000000003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T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0" width="9.140625" style="1" hidden="1" customWidth="1"/>
    <col min="21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865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80454.11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80454.11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14530.012266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17828.630775999998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5977.7403729999996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17434.405637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12832.430544999999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4529.5663930000001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7321.3240099999994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132611.29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132611.29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23949.598974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29386.661864000002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9853.0188470000012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28736.866543000004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21151.500755000001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7466.0156269999998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12067.627390000001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80454.11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80454.11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14530.012266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17828.630775999998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5977.7403729999996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17434.405637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12832.430544999999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4529.5663930000001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7321.3240099999994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-52157.180000000008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-52157.180000000008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R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8" width="9.140625" style="1" hidden="1" customWidth="1"/>
    <col min="19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866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34727.85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34727.85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6271.8497099999986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7695.6915599999993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2580.2792549999999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7525.5250950000009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5539.0920749999987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1955.1779549999999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3160.2343500000002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139629.57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139629.57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25217.100342000002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30941.912712000005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10374.477051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30257.727819000003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22270.916415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7861.1447909999997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12706.290870000001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34727.85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34727.85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6271.8497099999986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7695.6915599999993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2580.2792549999999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7525.5250950000009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5539.0920749999987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1955.1779549999999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3160.2343500000002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-104901.72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-104901.72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R105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8" width="9.140625" style="1" hidden="1" customWidth="1"/>
    <col min="19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867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41699.49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41699.49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G31+G32+G33+G34+G35+#REF!+#REF!+#REF!+#REF!+#REF!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7530.9278939999986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9240.606984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3098.2721069999998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9036.2794830000003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6651.0686549999991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2347.6812869999999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3794.6535899999994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>
      <c r="A36" s="18" t="s">
        <v>18</v>
      </c>
      <c r="B36" s="10">
        <v>504.88</v>
      </c>
      <c r="C36" s="1"/>
      <c r="D36" s="10"/>
      <c r="E36" s="11" t="s">
        <v>599</v>
      </c>
    </row>
    <row r="37" spans="1:17" ht="12" thickBot="1">
      <c r="A37" s="20" t="s">
        <v>21</v>
      </c>
      <c r="B37" s="34" t="s">
        <v>190</v>
      </c>
      <c r="C37" s="1"/>
      <c r="D37" s="34"/>
      <c r="E37" s="35" t="s">
        <v>190</v>
      </c>
    </row>
    <row r="38" spans="1:17" s="69" customFormat="1" ht="15">
      <c r="A38" s="92" t="s">
        <v>611</v>
      </c>
      <c r="B38" s="92"/>
      <c r="C38" s="92"/>
    </row>
    <row r="39" spans="1:17" ht="12" thickBot="1">
      <c r="A39" s="92"/>
      <c r="B39" s="92"/>
      <c r="C39" s="92"/>
    </row>
    <row r="40" spans="1:17">
      <c r="A40" s="17" t="s">
        <v>4</v>
      </c>
      <c r="B40" s="161">
        <v>61546.71</v>
      </c>
      <c r="C40" s="1"/>
      <c r="D40" s="1"/>
      <c r="E40" s="6">
        <v>103521.48</v>
      </c>
    </row>
    <row r="41" spans="1:17">
      <c r="A41" s="18" t="s">
        <v>5</v>
      </c>
      <c r="B41" s="162">
        <v>0</v>
      </c>
      <c r="C41" s="1"/>
      <c r="D41" s="1"/>
      <c r="E41" s="41">
        <v>480</v>
      </c>
    </row>
    <row r="42" spans="1:17">
      <c r="A42" s="18" t="s">
        <v>6</v>
      </c>
      <c r="B42" s="161">
        <v>61546.71</v>
      </c>
      <c r="C42" s="1"/>
      <c r="D42" s="1"/>
      <c r="E42" s="9">
        <v>97566.24</v>
      </c>
    </row>
    <row r="43" spans="1:17" ht="12" thickBot="1">
      <c r="A43" s="48" t="s">
        <v>7</v>
      </c>
      <c r="B43" s="8"/>
      <c r="C43" s="1"/>
      <c r="D43" s="1"/>
      <c r="E43" s="9"/>
      <c r="G43" s="1" t="e">
        <f>G64+G65+G66+G67+G68+#REF!+#REF!+#REF!+#REF!+#REF!</f>
        <v>#REF!</v>
      </c>
      <c r="H43" s="1">
        <v>26.17</v>
      </c>
    </row>
    <row r="44" spans="1:17" ht="38.25">
      <c r="A44" s="122" t="s">
        <v>834</v>
      </c>
      <c r="B44" s="123">
        <f>P50*B42/100</f>
        <v>11115.335825999999</v>
      </c>
      <c r="C44" s="117"/>
      <c r="D44" s="124">
        <f>D42*G44</f>
        <v>0</v>
      </c>
      <c r="E44" s="56">
        <f>E42*G44</f>
        <v>15471.910431792128</v>
      </c>
      <c r="G44" s="1">
        <f>H44/H43</f>
        <v>0.15857852502865877</v>
      </c>
      <c r="H44" s="1">
        <v>4.1500000000000004</v>
      </c>
    </row>
    <row r="45" spans="1:17" ht="12.75">
      <c r="A45" s="125" t="s">
        <v>7</v>
      </c>
      <c r="B45" s="126"/>
      <c r="C45" s="117"/>
      <c r="D45" s="124"/>
      <c r="E45" s="56"/>
    </row>
    <row r="46" spans="1:17">
      <c r="A46" s="127" t="s">
        <v>835</v>
      </c>
      <c r="B46" s="126"/>
      <c r="C46" s="117"/>
      <c r="D46" s="124"/>
      <c r="E46" s="56"/>
    </row>
    <row r="47" spans="1:17">
      <c r="A47" s="127" t="s">
        <v>836</v>
      </c>
      <c r="B47" s="126"/>
      <c r="C47" s="117"/>
      <c r="D47" s="124"/>
      <c r="E47" s="56"/>
    </row>
    <row r="48" spans="1:17">
      <c r="A48" s="127" t="s">
        <v>837</v>
      </c>
      <c r="B48" s="126"/>
      <c r="C48" s="117"/>
      <c r="D48" s="124"/>
      <c r="E48" s="56"/>
    </row>
    <row r="49" spans="1:16">
      <c r="A49" s="127" t="s">
        <v>838</v>
      </c>
      <c r="B49" s="126"/>
      <c r="C49" s="117"/>
      <c r="D49" s="124"/>
      <c r="E49" s="56"/>
    </row>
    <row r="50" spans="1:16">
      <c r="A50" s="127" t="s">
        <v>839</v>
      </c>
      <c r="B50" s="126"/>
      <c r="C50" s="117"/>
      <c r="D50" s="124"/>
      <c r="E50" s="56"/>
      <c r="N50" s="1">
        <v>4.01</v>
      </c>
      <c r="O50" s="16" t="e">
        <f>N50/N43*100</f>
        <v>#DIV/0!</v>
      </c>
      <c r="P50" s="1">
        <v>18.059999999999999</v>
      </c>
    </row>
    <row r="51" spans="1:16">
      <c r="A51" s="127" t="s">
        <v>840</v>
      </c>
      <c r="B51" s="126"/>
      <c r="C51" s="117"/>
      <c r="D51" s="124"/>
      <c r="E51" s="56"/>
    </row>
    <row r="52" spans="1:16">
      <c r="A52" s="127" t="s">
        <v>841</v>
      </c>
      <c r="B52" s="126"/>
      <c r="C52" s="117"/>
      <c r="D52" s="124"/>
      <c r="E52" s="56"/>
    </row>
    <row r="53" spans="1:16">
      <c r="A53" s="127" t="s">
        <v>842</v>
      </c>
      <c r="B53" s="126"/>
      <c r="C53" s="117"/>
      <c r="D53" s="124"/>
      <c r="E53" s="56"/>
    </row>
    <row r="54" spans="1:16">
      <c r="A54" s="127" t="s">
        <v>843</v>
      </c>
      <c r="B54" s="126"/>
      <c r="C54" s="117"/>
      <c r="D54" s="124"/>
      <c r="E54" s="56"/>
    </row>
    <row r="55" spans="1:16" ht="12" thickBot="1">
      <c r="A55" s="128" t="s">
        <v>844</v>
      </c>
      <c r="B55" s="126"/>
      <c r="C55" s="117"/>
      <c r="D55" s="124"/>
      <c r="E55" s="56"/>
    </row>
    <row r="56" spans="1:16" ht="25.5">
      <c r="A56" s="122" t="s">
        <v>845</v>
      </c>
      <c r="B56" s="123">
        <f>P58*B42/100</f>
        <v>13638.750936</v>
      </c>
      <c r="C56" s="117"/>
      <c r="D56" s="124">
        <f>D42*G56</f>
        <v>0</v>
      </c>
      <c r="E56" s="56">
        <f>E42*G56</f>
        <v>7642.7509361864713</v>
      </c>
      <c r="G56" s="1">
        <f>H56/H43</f>
        <v>7.8333970194879615E-2</v>
      </c>
      <c r="H56" s="1">
        <v>2.0499999999999998</v>
      </c>
    </row>
    <row r="57" spans="1:16" ht="12.75">
      <c r="A57" s="125" t="s">
        <v>7</v>
      </c>
      <c r="B57" s="126"/>
      <c r="C57" s="117"/>
      <c r="D57" s="124"/>
      <c r="E57" s="56"/>
    </row>
    <row r="58" spans="1:16">
      <c r="A58" s="131" t="s">
        <v>846</v>
      </c>
      <c r="B58" s="126"/>
      <c r="C58" s="117"/>
      <c r="D58" s="124"/>
      <c r="E58" s="56"/>
      <c r="N58" s="1">
        <v>4.92</v>
      </c>
      <c r="O58" s="16" t="e">
        <f>N58/N43*100</f>
        <v>#DIV/0!</v>
      </c>
      <c r="P58" s="1">
        <v>22.16</v>
      </c>
    </row>
    <row r="59" spans="1:16">
      <c r="A59" s="131" t="s">
        <v>847</v>
      </c>
      <c r="B59" s="126"/>
      <c r="C59" s="117"/>
      <c r="D59" s="124"/>
      <c r="E59" s="56"/>
    </row>
    <row r="60" spans="1:16">
      <c r="A60" s="131" t="s">
        <v>848</v>
      </c>
      <c r="B60" s="126"/>
      <c r="C60" s="117"/>
      <c r="D60" s="124"/>
      <c r="E60" s="56"/>
    </row>
    <row r="61" spans="1:16" ht="12" thickBot="1">
      <c r="A61" s="132" t="s">
        <v>849</v>
      </c>
      <c r="B61" s="133"/>
      <c r="C61" s="117"/>
      <c r="D61" s="124"/>
      <c r="E61" s="56"/>
    </row>
    <row r="62" spans="1:16" ht="12.75">
      <c r="A62" s="134" t="s">
        <v>850</v>
      </c>
      <c r="B62" s="135"/>
      <c r="C62" s="117"/>
      <c r="D62" s="136">
        <f>D42*G62</f>
        <v>0</v>
      </c>
      <c r="E62" s="11">
        <f>E42*G62</f>
        <v>8388.385173863202</v>
      </c>
      <c r="G62" s="1">
        <f>H62/H43</f>
        <v>8.597630875047764E-2</v>
      </c>
      <c r="H62" s="1">
        <v>2.25</v>
      </c>
    </row>
    <row r="63" spans="1:16" ht="12.75">
      <c r="A63" s="137" t="s">
        <v>7</v>
      </c>
      <c r="B63" s="138"/>
      <c r="C63" s="117"/>
      <c r="D63" s="136"/>
      <c r="E63" s="11"/>
    </row>
    <row r="64" spans="1:16" ht="12.75">
      <c r="A64" s="139" t="s">
        <v>851</v>
      </c>
      <c r="B64" s="10">
        <f>P64*B42/100</f>
        <v>4572.9205529999999</v>
      </c>
      <c r="C64" s="117"/>
      <c r="D64" s="136">
        <f>D42*G64</f>
        <v>0</v>
      </c>
      <c r="E64" s="11">
        <f>E42*G64</f>
        <v>10923.54158196408</v>
      </c>
      <c r="G64" s="1">
        <f>H64/H43</f>
        <v>0.11196025983951088</v>
      </c>
      <c r="H64" s="1">
        <v>2.93</v>
      </c>
      <c r="N64" s="1">
        <v>1.65</v>
      </c>
      <c r="O64" s="16" t="e">
        <f>N64/N43*100</f>
        <v>#DIV/0!</v>
      </c>
      <c r="P64" s="1">
        <v>7.43</v>
      </c>
    </row>
    <row r="65" spans="1:17" ht="36">
      <c r="A65" s="140" t="s">
        <v>852</v>
      </c>
      <c r="B65" s="141">
        <f>P65*B42/100</f>
        <v>13337.172057</v>
      </c>
      <c r="C65" s="117"/>
      <c r="D65" s="136">
        <f>D42*G65</f>
        <v>0</v>
      </c>
      <c r="E65" s="11">
        <f>E42*G65</f>
        <v>3765.4529002674817</v>
      </c>
      <c r="G65" s="1">
        <f>H65/H43</f>
        <v>3.8593809705769963E-2</v>
      </c>
      <c r="H65" s="1">
        <v>1.01</v>
      </c>
      <c r="N65" s="1">
        <v>4.8099999999999996</v>
      </c>
      <c r="O65" s="16" t="e">
        <f>N65/N43*100</f>
        <v>#DIV/0!</v>
      </c>
      <c r="P65" s="1">
        <v>21.67</v>
      </c>
    </row>
    <row r="66" spans="1:17" ht="12">
      <c r="A66" s="140" t="s">
        <v>853</v>
      </c>
      <c r="B66" s="142">
        <f>P66*B42/100</f>
        <v>9816.700245</v>
      </c>
      <c r="C66" s="117"/>
      <c r="D66" s="136">
        <f>D42*G66</f>
        <v>0</v>
      </c>
      <c r="E66" s="11">
        <f>E42*G66</f>
        <v>3541.7626289644627</v>
      </c>
      <c r="G66" s="1">
        <f>H66/H43</f>
        <v>3.6301108139090557E-2</v>
      </c>
      <c r="H66" s="1">
        <v>0.95</v>
      </c>
      <c r="N66" s="1">
        <v>3.54</v>
      </c>
      <c r="O66" s="16" t="e">
        <f>N66/N43*100</f>
        <v>#DIV/0!</v>
      </c>
      <c r="P66" s="1">
        <v>15.95</v>
      </c>
    </row>
    <row r="67" spans="1:17" ht="12">
      <c r="A67" s="140" t="s">
        <v>854</v>
      </c>
      <c r="B67" s="142">
        <f>P67*B42/100</f>
        <v>3465.0797729999995</v>
      </c>
      <c r="C67" s="117"/>
      <c r="D67" s="136">
        <f>D42*G67</f>
        <v>0</v>
      </c>
      <c r="E67" s="11">
        <f>E42*G67</f>
        <v>1379.4233397019489</v>
      </c>
      <c r="G67" s="1">
        <f>H67/H43</f>
        <v>1.4138326327856323E-2</v>
      </c>
      <c r="H67" s="1">
        <v>0.37</v>
      </c>
      <c r="N67" s="1">
        <v>1.25</v>
      </c>
      <c r="O67" s="16" t="e">
        <f>N67/N43*100</f>
        <v>#DIV/0!</v>
      </c>
      <c r="P67" s="1">
        <v>5.63</v>
      </c>
    </row>
    <row r="68" spans="1:17">
      <c r="A68" s="143" t="s">
        <v>855</v>
      </c>
      <c r="B68" s="10">
        <f>P68*B42/100</f>
        <v>5600.7506100000001</v>
      </c>
      <c r="C68" s="117"/>
      <c r="D68" s="136">
        <f>D42*G68</f>
        <v>0</v>
      </c>
      <c r="E68" s="11">
        <f>E42*G68</f>
        <v>35305.781153993121</v>
      </c>
      <c r="G68" s="1">
        <f>H68/H43</f>
        <v>0.36186473060756591</v>
      </c>
      <c r="H68" s="1">
        <v>9.4700000000000006</v>
      </c>
      <c r="N68" s="1">
        <v>2.02</v>
      </c>
      <c r="O68" s="16" t="e">
        <f>N68/N43*100</f>
        <v>#DIV/0!</v>
      </c>
      <c r="P68" s="1">
        <v>9.1</v>
      </c>
      <c r="Q68" s="16"/>
    </row>
    <row r="69" spans="1:17">
      <c r="A69" s="18" t="s">
        <v>18</v>
      </c>
      <c r="B69" s="10"/>
      <c r="C69" s="1"/>
      <c r="D69" s="1"/>
      <c r="E69" s="11" t="s">
        <v>599</v>
      </c>
    </row>
    <row r="70" spans="1:17" ht="12" thickBot="1">
      <c r="A70" s="20" t="s">
        <v>21</v>
      </c>
      <c r="B70" s="34"/>
      <c r="C70" s="1"/>
      <c r="D70" s="1"/>
      <c r="E70" s="35" t="s">
        <v>190</v>
      </c>
    </row>
    <row r="71" spans="1:17">
      <c r="A71" s="101" t="s">
        <v>612</v>
      </c>
      <c r="B71" s="102"/>
    </row>
    <row r="72" spans="1:17" ht="12" thickBot="1">
      <c r="A72" s="98"/>
      <c r="B72" s="99"/>
    </row>
    <row r="73" spans="1:17">
      <c r="A73" s="17" t="s">
        <v>4</v>
      </c>
      <c r="B73" s="161">
        <v>41699.49</v>
      </c>
      <c r="C73" s="1"/>
      <c r="D73" s="5">
        <v>124073.09</v>
      </c>
      <c r="E73" s="6">
        <v>103521.48</v>
      </c>
    </row>
    <row r="74" spans="1:17">
      <c r="A74" s="18" t="s">
        <v>5</v>
      </c>
      <c r="B74" s="162">
        <v>0</v>
      </c>
      <c r="C74" s="1"/>
      <c r="D74" s="8"/>
      <c r="E74" s="41">
        <v>480</v>
      </c>
    </row>
    <row r="75" spans="1:17">
      <c r="A75" s="18" t="s">
        <v>6</v>
      </c>
      <c r="B75" s="161">
        <v>41699.49</v>
      </c>
      <c r="C75" s="1"/>
      <c r="D75" s="8">
        <v>124073.09</v>
      </c>
      <c r="E75" s="9">
        <v>97566.24</v>
      </c>
    </row>
    <row r="76" spans="1:17" ht="12" thickBot="1">
      <c r="A76" s="48" t="s">
        <v>7</v>
      </c>
      <c r="B76" s="8"/>
      <c r="C76" s="1"/>
      <c r="D76" s="8"/>
      <c r="E76" s="9"/>
      <c r="G76" s="1" t="e">
        <f>G101+#REF!+#REF!+#REF!+#REF!+#REF!+#REF!+#REF!+#REF!+#REF!</f>
        <v>#REF!</v>
      </c>
      <c r="H76" s="1">
        <v>26.17</v>
      </c>
    </row>
    <row r="77" spans="1:17" ht="38.25">
      <c r="A77" s="122" t="s">
        <v>834</v>
      </c>
      <c r="B77" s="123">
        <f>P83*B75/100</f>
        <v>7530.9278939999986</v>
      </c>
      <c r="C77" s="117"/>
      <c r="D77" s="124">
        <f>D75*G77</f>
        <v>19675.327607948031</v>
      </c>
      <c r="E77" s="56">
        <f>E75*G77</f>
        <v>15471.910431792128</v>
      </c>
      <c r="G77" s="1">
        <f>H77/H76</f>
        <v>0.15857852502865877</v>
      </c>
      <c r="H77" s="1">
        <v>4.1500000000000004</v>
      </c>
    </row>
    <row r="78" spans="1:17" ht="12.75">
      <c r="A78" s="125" t="s">
        <v>7</v>
      </c>
      <c r="B78" s="126"/>
      <c r="C78" s="117"/>
      <c r="D78" s="124"/>
      <c r="E78" s="56"/>
    </row>
    <row r="79" spans="1:17">
      <c r="A79" s="127" t="s">
        <v>835</v>
      </c>
      <c r="B79" s="126"/>
      <c r="C79" s="117"/>
      <c r="D79" s="124"/>
      <c r="E79" s="56"/>
    </row>
    <row r="80" spans="1:17">
      <c r="A80" s="127" t="s">
        <v>836</v>
      </c>
      <c r="B80" s="126"/>
      <c r="C80" s="117"/>
      <c r="D80" s="124"/>
      <c r="E80" s="56"/>
    </row>
    <row r="81" spans="1:16">
      <c r="A81" s="127" t="s">
        <v>837</v>
      </c>
      <c r="B81" s="126"/>
      <c r="C81" s="117"/>
      <c r="D81" s="124"/>
      <c r="E81" s="56"/>
    </row>
    <row r="82" spans="1:16">
      <c r="A82" s="127" t="s">
        <v>838</v>
      </c>
      <c r="B82" s="126"/>
      <c r="C82" s="117"/>
      <c r="D82" s="124"/>
      <c r="E82" s="56"/>
    </row>
    <row r="83" spans="1:16">
      <c r="A83" s="127" t="s">
        <v>839</v>
      </c>
      <c r="B83" s="126"/>
      <c r="C83" s="117"/>
      <c r="D83" s="124"/>
      <c r="E83" s="56"/>
      <c r="N83" s="1">
        <v>4.01</v>
      </c>
      <c r="O83" s="16" t="e">
        <f>N83/N76*100</f>
        <v>#DIV/0!</v>
      </c>
      <c r="P83" s="1">
        <v>18.059999999999999</v>
      </c>
    </row>
    <row r="84" spans="1:16">
      <c r="A84" s="127" t="s">
        <v>840</v>
      </c>
      <c r="B84" s="126"/>
      <c r="C84" s="117"/>
      <c r="D84" s="124"/>
      <c r="E84" s="56"/>
    </row>
    <row r="85" spans="1:16">
      <c r="A85" s="127" t="s">
        <v>841</v>
      </c>
      <c r="B85" s="126"/>
      <c r="C85" s="117"/>
      <c r="D85" s="124"/>
      <c r="E85" s="56"/>
    </row>
    <row r="86" spans="1:16">
      <c r="A86" s="127" t="s">
        <v>842</v>
      </c>
      <c r="B86" s="126"/>
      <c r="C86" s="117"/>
      <c r="D86" s="124"/>
      <c r="E86" s="56"/>
    </row>
    <row r="87" spans="1:16">
      <c r="A87" s="127" t="s">
        <v>843</v>
      </c>
      <c r="B87" s="126"/>
      <c r="C87" s="117"/>
      <c r="D87" s="124"/>
      <c r="E87" s="56"/>
    </row>
    <row r="88" spans="1:16" ht="12" thickBot="1">
      <c r="A88" s="128" t="s">
        <v>844</v>
      </c>
      <c r="B88" s="126"/>
      <c r="C88" s="117"/>
      <c r="D88" s="124"/>
      <c r="E88" s="56"/>
    </row>
    <row r="89" spans="1:16" ht="25.5">
      <c r="A89" s="122" t="s">
        <v>845</v>
      </c>
      <c r="B89" s="123">
        <f>P91*B75/100</f>
        <v>9240.606984</v>
      </c>
      <c r="C89" s="117"/>
      <c r="D89" s="124">
        <f>D75*G89</f>
        <v>9719.1377340466152</v>
      </c>
      <c r="E89" s="56">
        <f>E75*G89</f>
        <v>7642.7509361864713</v>
      </c>
      <c r="G89" s="1">
        <f>H89/H76</f>
        <v>7.8333970194879615E-2</v>
      </c>
      <c r="H89" s="1">
        <v>2.0499999999999998</v>
      </c>
    </row>
    <row r="90" spans="1:16" ht="12.75">
      <c r="A90" s="125" t="s">
        <v>7</v>
      </c>
      <c r="B90" s="126"/>
      <c r="C90" s="117"/>
      <c r="D90" s="124"/>
      <c r="E90" s="56"/>
    </row>
    <row r="91" spans="1:16">
      <c r="A91" s="131" t="s">
        <v>846</v>
      </c>
      <c r="B91" s="126"/>
      <c r="C91" s="117"/>
      <c r="D91" s="124"/>
      <c r="E91" s="56"/>
      <c r="N91" s="1">
        <v>4.92</v>
      </c>
      <c r="O91" s="16" t="e">
        <f>N91/N76*100</f>
        <v>#DIV/0!</v>
      </c>
      <c r="P91" s="1">
        <v>22.16</v>
      </c>
    </row>
    <row r="92" spans="1:16">
      <c r="A92" s="131" t="s">
        <v>847</v>
      </c>
      <c r="B92" s="126"/>
      <c r="C92" s="117"/>
      <c r="D92" s="124"/>
      <c r="E92" s="56"/>
    </row>
    <row r="93" spans="1:16">
      <c r="A93" s="131" t="s">
        <v>848</v>
      </c>
      <c r="B93" s="126"/>
      <c r="C93" s="117"/>
      <c r="D93" s="124"/>
      <c r="E93" s="56"/>
    </row>
    <row r="94" spans="1:16" ht="12" thickBot="1">
      <c r="A94" s="132" t="s">
        <v>849</v>
      </c>
      <c r="B94" s="133"/>
      <c r="C94" s="117"/>
      <c r="D94" s="124"/>
      <c r="E94" s="56"/>
    </row>
    <row r="95" spans="1:16" ht="12.75">
      <c r="A95" s="134" t="s">
        <v>850</v>
      </c>
      <c r="B95" s="135"/>
      <c r="C95" s="117"/>
      <c r="D95" s="136">
        <f>D75*G95</f>
        <v>10667.3462934658</v>
      </c>
      <c r="E95" s="11">
        <f>E75*G95</f>
        <v>8388.385173863202</v>
      </c>
      <c r="G95" s="1">
        <f>H95/H76</f>
        <v>8.597630875047764E-2</v>
      </c>
      <c r="H95" s="1">
        <v>2.25</v>
      </c>
    </row>
    <row r="96" spans="1:16" ht="12.75">
      <c r="A96" s="137" t="s">
        <v>7</v>
      </c>
      <c r="B96" s="138"/>
      <c r="C96" s="117"/>
      <c r="D96" s="136"/>
      <c r="E96" s="11"/>
    </row>
    <row r="97" spans="1:17" ht="12.75">
      <c r="A97" s="139" t="s">
        <v>851</v>
      </c>
      <c r="B97" s="10">
        <f>P97*B75/100</f>
        <v>3098.2721069999998</v>
      </c>
      <c r="C97" s="117"/>
      <c r="D97" s="136">
        <f>D75*G97</f>
        <v>13891.25539549102</v>
      </c>
      <c r="E97" s="11">
        <f>E75*G97</f>
        <v>10923.54158196408</v>
      </c>
      <c r="G97" s="1">
        <f>H97/H76</f>
        <v>0.11196025983951088</v>
      </c>
      <c r="H97" s="1">
        <v>2.93</v>
      </c>
      <c r="N97" s="1">
        <v>1.65</v>
      </c>
      <c r="O97" s="16" t="e">
        <f>N97/N76*100</f>
        <v>#DIV/0!</v>
      </c>
      <c r="P97" s="1">
        <v>7.43</v>
      </c>
    </row>
    <row r="98" spans="1:17" ht="36">
      <c r="A98" s="140" t="s">
        <v>852</v>
      </c>
      <c r="B98" s="141">
        <f>P98*B75/100</f>
        <v>9036.2794830000003</v>
      </c>
      <c r="C98" s="117"/>
      <c r="D98" s="136">
        <f>D75*G98</f>
        <v>4788.4532250668699</v>
      </c>
      <c r="E98" s="11">
        <f>E75*G98</f>
        <v>3765.4529002674817</v>
      </c>
      <c r="G98" s="1">
        <f>H98/H76</f>
        <v>3.8593809705769963E-2</v>
      </c>
      <c r="H98" s="1">
        <v>1.01</v>
      </c>
      <c r="N98" s="1">
        <v>4.8099999999999996</v>
      </c>
      <c r="O98" s="16" t="e">
        <f>N98/N76*100</f>
        <v>#DIV/0!</v>
      </c>
      <c r="P98" s="1">
        <v>21.67</v>
      </c>
    </row>
    <row r="99" spans="1:17" ht="12">
      <c r="A99" s="140" t="s">
        <v>853</v>
      </c>
      <c r="B99" s="142">
        <f>P99*B75/100</f>
        <v>6651.0686549999991</v>
      </c>
      <c r="C99" s="117"/>
      <c r="D99" s="136">
        <f>D75*G99</f>
        <v>4503.9906572411155</v>
      </c>
      <c r="E99" s="11">
        <f>E75*G99</f>
        <v>3541.7626289644627</v>
      </c>
      <c r="G99" s="1">
        <f>H99/H76</f>
        <v>3.6301108139090557E-2</v>
      </c>
      <c r="H99" s="1">
        <v>0.95</v>
      </c>
      <c r="N99" s="1">
        <v>3.54</v>
      </c>
      <c r="O99" s="16" t="e">
        <f>N99/N76*100</f>
        <v>#DIV/0!</v>
      </c>
      <c r="P99" s="1">
        <v>15.95</v>
      </c>
    </row>
    <row r="100" spans="1:17" ht="12">
      <c r="A100" s="140" t="s">
        <v>854</v>
      </c>
      <c r="B100" s="142">
        <f>P100*B75/100</f>
        <v>2347.6812869999999</v>
      </c>
      <c r="C100" s="117"/>
      <c r="D100" s="136">
        <f>D75*G100</f>
        <v>1754.1858349254871</v>
      </c>
      <c r="E100" s="11">
        <f>E75*G100</f>
        <v>1379.4233397019489</v>
      </c>
      <c r="G100" s="1">
        <f>H100/H76</f>
        <v>1.4138326327856323E-2</v>
      </c>
      <c r="H100" s="1">
        <v>0.37</v>
      </c>
      <c r="N100" s="1">
        <v>1.25</v>
      </c>
      <c r="O100" s="16" t="e">
        <f>N100/N76*100</f>
        <v>#DIV/0!</v>
      </c>
      <c r="P100" s="1">
        <v>5.63</v>
      </c>
    </row>
    <row r="101" spans="1:17" ht="12" thickBot="1">
      <c r="A101" s="143" t="s">
        <v>855</v>
      </c>
      <c r="B101" s="10">
        <f>P101*B75/100</f>
        <v>3794.6535899999994</v>
      </c>
      <c r="C101" s="117"/>
      <c r="D101" s="136">
        <f>D75*G101</f>
        <v>44897.675288498278</v>
      </c>
      <c r="E101" s="11">
        <f>E75*G101</f>
        <v>35305.781153993121</v>
      </c>
      <c r="G101" s="1">
        <f>H101/H76</f>
        <v>0.36186473060756591</v>
      </c>
      <c r="H101" s="1">
        <v>9.4700000000000006</v>
      </c>
      <c r="N101" s="1">
        <v>2.02</v>
      </c>
      <c r="O101" s="16" t="e">
        <f>N101/N76*100</f>
        <v>#DIV/0!</v>
      </c>
      <c r="P101" s="1">
        <v>9.1</v>
      </c>
      <c r="Q101" s="16"/>
    </row>
    <row r="102" spans="1:17">
      <c r="A102" s="168"/>
      <c r="B102" s="169"/>
      <c r="C102" s="169"/>
      <c r="D102" s="170"/>
    </row>
    <row r="103" spans="1:17" ht="13.5" thickBot="1">
      <c r="A103" s="171" t="s">
        <v>832</v>
      </c>
      <c r="B103" s="172"/>
      <c r="C103" s="172"/>
      <c r="D103" s="173"/>
    </row>
    <row r="104" spans="1:17" ht="12">
      <c r="A104" s="174" t="s">
        <v>0</v>
      </c>
      <c r="B104" s="175">
        <f>B7-B40</f>
        <v>-19847.22</v>
      </c>
      <c r="C104" s="175">
        <f>C39-C73</f>
        <v>0</v>
      </c>
      <c r="D104" s="176" t="e">
        <f>#REF!-D72</f>
        <v>#REF!</v>
      </c>
    </row>
    <row r="105" spans="1:17" ht="12">
      <c r="A105" s="82" t="s">
        <v>856</v>
      </c>
      <c r="B105" s="77">
        <f>B9-B42</f>
        <v>-19847.22</v>
      </c>
      <c r="C105" s="81">
        <f>[1]ерши!$H$317</f>
        <v>174673.59999999998</v>
      </c>
      <c r="D105" s="78">
        <v>565689.03</v>
      </c>
    </row>
  </sheetData>
  <mergeCells count="12">
    <mergeCell ref="B44:B55"/>
    <mergeCell ref="B56:B61"/>
    <mergeCell ref="A71:B72"/>
    <mergeCell ref="B77:B88"/>
    <mergeCell ref="B89:B94"/>
    <mergeCell ref="A103:D103"/>
    <mergeCell ref="A1:C1"/>
    <mergeCell ref="A3:C3"/>
    <mergeCell ref="A5:C6"/>
    <mergeCell ref="B11:B22"/>
    <mergeCell ref="B23:B28"/>
    <mergeCell ref="A38:C39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R101"/>
  <sheetViews>
    <sheetView workbookViewId="0">
      <selection activeCell="V18" sqref="V18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8" width="9.140625" style="1" hidden="1" customWidth="1"/>
    <col min="19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868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38068.14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38068.14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6875.1060839999991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8435.8998240000001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2828.462802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8249.3659380000008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6071.8683300000002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2143.2362819999998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3464.2007399999998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63419.14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63419.14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11453.496683999998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14053.681424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4712.0421019999994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13742.927638000001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10115.35283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3570.497582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5771.14174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38068.14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38068.14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6875.1060839999991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8435.8998240000001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2828.462802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8249.3659380000008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6071.8683300000002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2143.2362819999998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3464.2007399999998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-25351</v>
      </c>
      <c r="C100" s="77">
        <f>C37-C69</f>
        <v>0</v>
      </c>
      <c r="D100" s="78" t="e">
        <f>#REF!-D68</f>
        <v>#REF!</v>
      </c>
    </row>
    <row r="101" spans="1:17" ht="12">
      <c r="A101" s="82" t="s">
        <v>869</v>
      </c>
      <c r="B101" s="77">
        <f>B9-B40</f>
        <v>-25351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S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9" width="9.140625" style="1" hidden="1" customWidth="1"/>
    <col min="20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870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70208.53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70208.53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12679.660517999997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15558.210247999999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5216.4937789999994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15214.188451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11198.260534999999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3952.7402389999997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6388.9762300000002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62227.61</v>
      </c>
      <c r="C38" s="1"/>
      <c r="D38" s="1"/>
      <c r="E38" s="6">
        <v>103521.48</v>
      </c>
    </row>
    <row r="39" spans="1:17">
      <c r="A39" s="18" t="s">
        <v>5</v>
      </c>
      <c r="B39" s="152">
        <v>0</v>
      </c>
      <c r="C39" s="1"/>
      <c r="D39" s="1"/>
      <c r="E39" s="41">
        <v>480</v>
      </c>
    </row>
    <row r="40" spans="1:17">
      <c r="A40" s="18" t="s">
        <v>6</v>
      </c>
      <c r="B40" s="161">
        <v>62227.61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11238.306365999999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13789.638375999999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4623.5114229999999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13484.723087000002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9925.3037949999998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3503.4144429999997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5662.7125099999994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70208.53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70208.53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12679.660517999997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15558.210247999999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5216.4937789999994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15214.188451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11198.260534999999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3952.7402389999997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6388.9762300000002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7980.9199999999983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7980.9199999999983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S101"/>
  <sheetViews>
    <sheetView workbookViewId="0">
      <selection sqref="A1:XFD1048576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9" width="9.140625" style="1" hidden="1" customWidth="1"/>
    <col min="20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871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69001.06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69001.06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12461.591435999999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15290.634896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5126.7787579999995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14952.529702000002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11005.669069999998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3884.7596779999999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6279.0964599999998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57968.91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57968.91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10469.185146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12845.910456000001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4307.090013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12561.862797000002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9246.0411450000011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3263.649633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5275.1708099999996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69001.06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69001.06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12461.591435999999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15290.634896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5126.7787579999995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14952.529702000002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11005.669069999998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3884.7596779999999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6279.0964599999998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B7-B38</f>
        <v>11032.149999999994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B9-B40</f>
        <v>11032.149999999994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>
      <selection activeCell="X23" sqref="X23"/>
    </sheetView>
  </sheetViews>
  <sheetFormatPr defaultColWidth="7.5703125" defaultRowHeight="11.25"/>
  <cols>
    <col min="1" max="1" width="8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9" width="9.140625" style="1" hidden="1" customWidth="1"/>
    <col min="20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15">
      <c r="A1" s="85" t="s">
        <v>872</v>
      </c>
      <c r="B1" s="85"/>
      <c r="C1" s="85"/>
    </row>
    <row r="2" spans="1:8" ht="15">
      <c r="A2" s="84"/>
      <c r="B2" s="84"/>
      <c r="C2" s="84"/>
    </row>
    <row r="3" spans="1:8" ht="12">
      <c r="A3" s="86" t="s">
        <v>606</v>
      </c>
      <c r="B3" s="87"/>
      <c r="C3" s="88"/>
    </row>
    <row r="4" spans="1:8">
      <c r="A4" s="59" t="s">
        <v>607</v>
      </c>
      <c r="B4" s="162">
        <v>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61">
        <v>60532.12</v>
      </c>
      <c r="C7" s="1"/>
      <c r="D7" s="5">
        <v>124073.09</v>
      </c>
      <c r="E7" s="6">
        <v>103521.48</v>
      </c>
    </row>
    <row r="8" spans="1:8">
      <c r="A8" s="18" t="s">
        <v>5</v>
      </c>
      <c r="B8" s="162">
        <v>0</v>
      </c>
      <c r="C8" s="1"/>
      <c r="D8" s="8"/>
      <c r="E8" s="41">
        <v>480</v>
      </c>
    </row>
    <row r="9" spans="1:8">
      <c r="A9" s="18" t="s">
        <v>6</v>
      </c>
      <c r="B9" s="161">
        <v>60532.12</v>
      </c>
      <c r="C9" s="1"/>
      <c r="D9" s="8">
        <v>124073.09</v>
      </c>
      <c r="E9" s="9">
        <v>97566.24</v>
      </c>
    </row>
    <row r="10" spans="1:8" ht="12" thickBot="1">
      <c r="A10" s="48" t="s">
        <v>7</v>
      </c>
      <c r="B10" s="8"/>
      <c r="C10" s="1"/>
      <c r="D10" s="8"/>
      <c r="E10" s="9"/>
      <c r="G10" s="1" t="e">
        <f>G35+#REF!+#REF!+#REF!+#REF!+#REF!+#REF!+#REF!+#REF!+#REF!</f>
        <v>#REF!</v>
      </c>
      <c r="H10" s="1">
        <v>26.17</v>
      </c>
    </row>
    <row r="11" spans="1:8" ht="38.25">
      <c r="A11" s="122" t="s">
        <v>834</v>
      </c>
      <c r="B11" s="123">
        <f>P17*B9/100</f>
        <v>10932.100871999999</v>
      </c>
      <c r="C11" s="117"/>
      <c r="D11" s="124">
        <f>D9*G11</f>
        <v>19675.327607948031</v>
      </c>
      <c r="E11" s="56">
        <f>E9*G11</f>
        <v>15471.910431792128</v>
      </c>
      <c r="G11" s="1">
        <f>H11/H10</f>
        <v>0.15857852502865877</v>
      </c>
      <c r="H11" s="1">
        <v>4.1500000000000004</v>
      </c>
    </row>
    <row r="12" spans="1:8" ht="12.75">
      <c r="A12" s="125" t="s">
        <v>7</v>
      </c>
      <c r="B12" s="126"/>
      <c r="C12" s="117"/>
      <c r="D12" s="124"/>
      <c r="E12" s="56"/>
    </row>
    <row r="13" spans="1:8">
      <c r="A13" s="127" t="s">
        <v>835</v>
      </c>
      <c r="B13" s="126"/>
      <c r="C13" s="117"/>
      <c r="D13" s="124"/>
      <c r="E13" s="56"/>
    </row>
    <row r="14" spans="1:8">
      <c r="A14" s="127" t="s">
        <v>836</v>
      </c>
      <c r="B14" s="126"/>
      <c r="C14" s="117"/>
      <c r="D14" s="124"/>
      <c r="E14" s="56"/>
    </row>
    <row r="15" spans="1:8">
      <c r="A15" s="127" t="s">
        <v>837</v>
      </c>
      <c r="B15" s="126"/>
      <c r="C15" s="117"/>
      <c r="D15" s="124"/>
      <c r="E15" s="56"/>
    </row>
    <row r="16" spans="1:8">
      <c r="A16" s="127" t="s">
        <v>838</v>
      </c>
      <c r="B16" s="126"/>
      <c r="C16" s="117"/>
      <c r="D16" s="124"/>
      <c r="E16" s="56"/>
    </row>
    <row r="17" spans="1:16">
      <c r="A17" s="127" t="s">
        <v>839</v>
      </c>
      <c r="B17" s="126"/>
      <c r="C17" s="117"/>
      <c r="D17" s="124"/>
      <c r="E17" s="56"/>
      <c r="N17" s="1">
        <v>4.01</v>
      </c>
      <c r="O17" s="16" t="e">
        <f>N17/N10*100</f>
        <v>#DIV/0!</v>
      </c>
      <c r="P17" s="1">
        <v>18.059999999999999</v>
      </c>
    </row>
    <row r="18" spans="1:16">
      <c r="A18" s="127" t="s">
        <v>840</v>
      </c>
      <c r="B18" s="126"/>
      <c r="C18" s="117"/>
      <c r="D18" s="124"/>
      <c r="E18" s="56"/>
    </row>
    <row r="19" spans="1:16">
      <c r="A19" s="127" t="s">
        <v>841</v>
      </c>
      <c r="B19" s="126"/>
      <c r="C19" s="117"/>
      <c r="D19" s="124"/>
      <c r="E19" s="56"/>
    </row>
    <row r="20" spans="1:16">
      <c r="A20" s="127" t="s">
        <v>842</v>
      </c>
      <c r="B20" s="126"/>
      <c r="C20" s="117"/>
      <c r="D20" s="124"/>
      <c r="E20" s="56"/>
    </row>
    <row r="21" spans="1:16">
      <c r="A21" s="127" t="s">
        <v>843</v>
      </c>
      <c r="B21" s="126"/>
      <c r="C21" s="117"/>
      <c r="D21" s="124"/>
      <c r="E21" s="56"/>
    </row>
    <row r="22" spans="1:16" ht="12" thickBot="1">
      <c r="A22" s="128" t="s">
        <v>844</v>
      </c>
      <c r="B22" s="126"/>
      <c r="C22" s="117"/>
      <c r="D22" s="124"/>
      <c r="E22" s="56"/>
    </row>
    <row r="23" spans="1:16" ht="25.5">
      <c r="A23" s="122" t="s">
        <v>845</v>
      </c>
      <c r="B23" s="123">
        <f>P25*B9/100</f>
        <v>13413.917792</v>
      </c>
      <c r="C23" s="117"/>
      <c r="D23" s="124">
        <f>D9*G23</f>
        <v>9719.1377340466152</v>
      </c>
      <c r="E23" s="56">
        <f>E9*G23</f>
        <v>7642.7509361864713</v>
      </c>
      <c r="G23" s="1">
        <f>H23/H10</f>
        <v>7.8333970194879615E-2</v>
      </c>
      <c r="H23" s="1">
        <v>2.0499999999999998</v>
      </c>
    </row>
    <row r="24" spans="1:16" ht="12.75">
      <c r="A24" s="125" t="s">
        <v>7</v>
      </c>
      <c r="B24" s="126"/>
      <c r="C24" s="117"/>
      <c r="D24" s="124"/>
      <c r="E24" s="56"/>
    </row>
    <row r="25" spans="1:16">
      <c r="A25" s="131" t="s">
        <v>846</v>
      </c>
      <c r="B25" s="126"/>
      <c r="C25" s="117"/>
      <c r="D25" s="124"/>
      <c r="E25" s="56"/>
      <c r="N25" s="1">
        <v>4.92</v>
      </c>
      <c r="O25" s="16" t="e">
        <f>N25/N10*100</f>
        <v>#DIV/0!</v>
      </c>
      <c r="P25" s="1">
        <v>22.16</v>
      </c>
    </row>
    <row r="26" spans="1:16">
      <c r="A26" s="131" t="s">
        <v>847</v>
      </c>
      <c r="B26" s="126"/>
      <c r="C26" s="117"/>
      <c r="D26" s="124"/>
      <c r="E26" s="56"/>
    </row>
    <row r="27" spans="1:16">
      <c r="A27" s="131" t="s">
        <v>848</v>
      </c>
      <c r="B27" s="126"/>
      <c r="C27" s="117"/>
      <c r="D27" s="124"/>
      <c r="E27" s="56"/>
    </row>
    <row r="28" spans="1:16" ht="12" thickBot="1">
      <c r="A28" s="132" t="s">
        <v>849</v>
      </c>
      <c r="B28" s="133"/>
      <c r="C28" s="117"/>
      <c r="D28" s="124"/>
      <c r="E28" s="56"/>
    </row>
    <row r="29" spans="1:16" ht="12.75">
      <c r="A29" s="134" t="s">
        <v>850</v>
      </c>
      <c r="B29" s="135"/>
      <c r="C29" s="117"/>
      <c r="D29" s="136">
        <f>D9*G29</f>
        <v>10667.3462934658</v>
      </c>
      <c r="E29" s="11">
        <f>E9*G29</f>
        <v>8388.385173863202</v>
      </c>
      <c r="G29" s="1">
        <f>H29/H10</f>
        <v>8.597630875047764E-2</v>
      </c>
      <c r="H29" s="1">
        <v>2.25</v>
      </c>
    </row>
    <row r="30" spans="1:16" ht="12.75">
      <c r="A30" s="137" t="s">
        <v>7</v>
      </c>
      <c r="B30" s="138"/>
      <c r="C30" s="117"/>
      <c r="D30" s="136"/>
      <c r="E30" s="11"/>
    </row>
    <row r="31" spans="1:16" ht="12.75">
      <c r="A31" s="139" t="s">
        <v>851</v>
      </c>
      <c r="B31" s="10">
        <f>P31*B9/100</f>
        <v>4497.5365160000001</v>
      </c>
      <c r="C31" s="117"/>
      <c r="D31" s="136">
        <f>D9*G31</f>
        <v>13891.25539549102</v>
      </c>
      <c r="E31" s="11">
        <f>E9*G31</f>
        <v>10923.54158196408</v>
      </c>
      <c r="G31" s="1">
        <f>H31/H10</f>
        <v>0.11196025983951088</v>
      </c>
      <c r="H31" s="1">
        <v>2.93</v>
      </c>
      <c r="N31" s="1">
        <v>1.65</v>
      </c>
      <c r="O31" s="16" t="e">
        <f>N31/N10*100</f>
        <v>#DIV/0!</v>
      </c>
      <c r="P31" s="1">
        <v>7.43</v>
      </c>
    </row>
    <row r="32" spans="1:16" ht="36">
      <c r="A32" s="140" t="s">
        <v>852</v>
      </c>
      <c r="B32" s="141">
        <f>P32*B9/100</f>
        <v>13117.310404</v>
      </c>
      <c r="C32" s="117"/>
      <c r="D32" s="136">
        <f>D9*G32</f>
        <v>4788.4532250668699</v>
      </c>
      <c r="E32" s="11">
        <f>E9*G32</f>
        <v>3765.4529002674817</v>
      </c>
      <c r="G32" s="1">
        <f>H32/H10</f>
        <v>3.8593809705769963E-2</v>
      </c>
      <c r="H32" s="1">
        <v>1.01</v>
      </c>
      <c r="N32" s="1">
        <v>4.8099999999999996</v>
      </c>
      <c r="O32" s="16" t="e">
        <f>N32/N10*100</f>
        <v>#DIV/0!</v>
      </c>
      <c r="P32" s="1">
        <v>21.67</v>
      </c>
    </row>
    <row r="33" spans="1:17" ht="12">
      <c r="A33" s="140" t="s">
        <v>853</v>
      </c>
      <c r="B33" s="142">
        <f>P33*B9/100</f>
        <v>9654.8731399999997</v>
      </c>
      <c r="C33" s="117"/>
      <c r="D33" s="136">
        <f>D9*G33</f>
        <v>4503.9906572411155</v>
      </c>
      <c r="E33" s="11">
        <f>E9*G33</f>
        <v>3541.7626289644627</v>
      </c>
      <c r="G33" s="1">
        <f>H33/H10</f>
        <v>3.6301108139090557E-2</v>
      </c>
      <c r="H33" s="1">
        <v>0.95</v>
      </c>
      <c r="N33" s="1">
        <v>3.54</v>
      </c>
      <c r="O33" s="16" t="e">
        <f>N33/N10*100</f>
        <v>#DIV/0!</v>
      </c>
      <c r="P33" s="1">
        <v>15.95</v>
      </c>
    </row>
    <row r="34" spans="1:17" ht="12">
      <c r="A34" s="140" t="s">
        <v>854</v>
      </c>
      <c r="B34" s="142">
        <f>P34*B9/100</f>
        <v>3407.9583560000001</v>
      </c>
      <c r="C34" s="117"/>
      <c r="D34" s="136">
        <f>D9*G34</f>
        <v>1754.1858349254871</v>
      </c>
      <c r="E34" s="11">
        <f>E9*G34</f>
        <v>1379.4233397019489</v>
      </c>
      <c r="G34" s="1">
        <f>H34/H10</f>
        <v>1.4138326327856323E-2</v>
      </c>
      <c r="H34" s="1">
        <v>0.37</v>
      </c>
      <c r="N34" s="1">
        <v>1.25</v>
      </c>
      <c r="O34" s="16" t="e">
        <f>N34/N10*100</f>
        <v>#DIV/0!</v>
      </c>
      <c r="P34" s="1">
        <v>5.63</v>
      </c>
    </row>
    <row r="35" spans="1:17">
      <c r="A35" s="143" t="s">
        <v>855</v>
      </c>
      <c r="B35" s="10">
        <f>P35*B9/100</f>
        <v>5508.42292</v>
      </c>
      <c r="C35" s="117"/>
      <c r="D35" s="136">
        <f>D9*G35</f>
        <v>44897.675288498278</v>
      </c>
      <c r="E35" s="11">
        <f>E9*G35</f>
        <v>35305.781153993121</v>
      </c>
      <c r="G35" s="1">
        <f>H35/H10</f>
        <v>0.36186473060756591</v>
      </c>
      <c r="H35" s="1">
        <v>9.4700000000000006</v>
      </c>
      <c r="N35" s="1">
        <v>2.02</v>
      </c>
      <c r="O35" s="16" t="e">
        <f>N35/N10*100</f>
        <v>#DIV/0!</v>
      </c>
      <c r="P35" s="1">
        <v>9.1</v>
      </c>
      <c r="Q35" s="16"/>
    </row>
    <row r="36" spans="1:17" s="69" customFormat="1" ht="15">
      <c r="A36" s="92" t="s">
        <v>611</v>
      </c>
      <c r="B36" s="92"/>
      <c r="C36" s="92"/>
    </row>
    <row r="37" spans="1:17" ht="12" thickBot="1">
      <c r="A37" s="92"/>
      <c r="B37" s="92"/>
      <c r="C37" s="92"/>
    </row>
    <row r="38" spans="1:17">
      <c r="A38" s="17" t="s">
        <v>4</v>
      </c>
      <c r="B38" s="161">
        <v>91295.69</v>
      </c>
      <c r="C38" s="1"/>
      <c r="D38" s="1"/>
      <c r="E38" s="6">
        <v>103521.48</v>
      </c>
    </row>
    <row r="39" spans="1:17">
      <c r="A39" s="18" t="s">
        <v>5</v>
      </c>
      <c r="B39" s="162">
        <v>0</v>
      </c>
      <c r="C39" s="1"/>
      <c r="D39" s="1"/>
      <c r="E39" s="41">
        <v>480</v>
      </c>
    </row>
    <row r="40" spans="1:17">
      <c r="A40" s="18" t="s">
        <v>6</v>
      </c>
      <c r="B40" s="161">
        <v>91295.69</v>
      </c>
      <c r="C40" s="1"/>
      <c r="D40" s="1"/>
      <c r="E40" s="9">
        <v>97566.24</v>
      </c>
    </row>
    <row r="41" spans="1:17" ht="12" thickBot="1">
      <c r="A41" s="48" t="s">
        <v>7</v>
      </c>
      <c r="B41" s="8"/>
      <c r="C41" s="1"/>
      <c r="D41" s="1"/>
      <c r="E41" s="9"/>
      <c r="G41" s="1" t="e">
        <f>G66+#REF!+#REF!+#REF!+#REF!+#REF!+#REF!+#REF!+#REF!+#REF!</f>
        <v>#REF!</v>
      </c>
      <c r="H41" s="1">
        <v>26.17</v>
      </c>
    </row>
    <row r="42" spans="1:17" ht="38.25">
      <c r="A42" s="122" t="s">
        <v>834</v>
      </c>
      <c r="B42" s="123">
        <f>P48*B40/100</f>
        <v>16488.001613999997</v>
      </c>
      <c r="C42" s="117"/>
      <c r="D42" s="124">
        <f>D40*G42</f>
        <v>0</v>
      </c>
      <c r="E42" s="56">
        <f>E40*G42</f>
        <v>15471.910431792128</v>
      </c>
      <c r="G42" s="1">
        <f>H42/H41</f>
        <v>0.15857852502865877</v>
      </c>
      <c r="H42" s="1">
        <v>4.1500000000000004</v>
      </c>
    </row>
    <row r="43" spans="1:17" ht="12.75">
      <c r="A43" s="125" t="s">
        <v>7</v>
      </c>
      <c r="B43" s="126"/>
      <c r="C43" s="117"/>
      <c r="D43" s="124"/>
      <c r="E43" s="56"/>
    </row>
    <row r="44" spans="1:17">
      <c r="A44" s="127" t="s">
        <v>835</v>
      </c>
      <c r="B44" s="126"/>
      <c r="C44" s="117"/>
      <c r="D44" s="124"/>
      <c r="E44" s="56"/>
    </row>
    <row r="45" spans="1:17">
      <c r="A45" s="127" t="s">
        <v>836</v>
      </c>
      <c r="B45" s="126"/>
      <c r="C45" s="117"/>
      <c r="D45" s="124"/>
      <c r="E45" s="56"/>
    </row>
    <row r="46" spans="1:17">
      <c r="A46" s="127" t="s">
        <v>837</v>
      </c>
      <c r="B46" s="126"/>
      <c r="C46" s="117"/>
      <c r="D46" s="124"/>
      <c r="E46" s="56"/>
    </row>
    <row r="47" spans="1:17">
      <c r="A47" s="127" t="s">
        <v>838</v>
      </c>
      <c r="B47" s="126"/>
      <c r="C47" s="117"/>
      <c r="D47" s="124"/>
      <c r="E47" s="56"/>
    </row>
    <row r="48" spans="1:17">
      <c r="A48" s="127" t="s">
        <v>839</v>
      </c>
      <c r="B48" s="126"/>
      <c r="C48" s="117"/>
      <c r="D48" s="124"/>
      <c r="E48" s="56"/>
      <c r="N48" s="1">
        <v>4.01</v>
      </c>
      <c r="O48" s="16" t="e">
        <f>N48/N41*100</f>
        <v>#DIV/0!</v>
      </c>
      <c r="P48" s="1">
        <v>18.059999999999999</v>
      </c>
    </row>
    <row r="49" spans="1:16">
      <c r="A49" s="127" t="s">
        <v>840</v>
      </c>
      <c r="B49" s="126"/>
      <c r="C49" s="117"/>
      <c r="D49" s="124"/>
      <c r="E49" s="56"/>
    </row>
    <row r="50" spans="1:16">
      <c r="A50" s="127" t="s">
        <v>841</v>
      </c>
      <c r="B50" s="126"/>
      <c r="C50" s="117"/>
      <c r="D50" s="124"/>
      <c r="E50" s="56"/>
    </row>
    <row r="51" spans="1:16">
      <c r="A51" s="127" t="s">
        <v>842</v>
      </c>
      <c r="B51" s="126"/>
      <c r="C51" s="117"/>
      <c r="D51" s="124"/>
      <c r="E51" s="56"/>
    </row>
    <row r="52" spans="1:16">
      <c r="A52" s="127" t="s">
        <v>843</v>
      </c>
      <c r="B52" s="126"/>
      <c r="C52" s="117"/>
      <c r="D52" s="124"/>
      <c r="E52" s="56"/>
    </row>
    <row r="53" spans="1:16" ht="12" thickBot="1">
      <c r="A53" s="128" t="s">
        <v>844</v>
      </c>
      <c r="B53" s="126"/>
      <c r="C53" s="117"/>
      <c r="D53" s="124"/>
      <c r="E53" s="56"/>
    </row>
    <row r="54" spans="1:16" ht="25.5">
      <c r="A54" s="122" t="s">
        <v>845</v>
      </c>
      <c r="B54" s="123">
        <f>P56*B40/100</f>
        <v>20231.124904</v>
      </c>
      <c r="C54" s="117"/>
      <c r="D54" s="124">
        <f>D40*G54</f>
        <v>0</v>
      </c>
      <c r="E54" s="56">
        <f>E40*G54</f>
        <v>7642.7509361864713</v>
      </c>
      <c r="G54" s="1">
        <f>H54/H41</f>
        <v>7.8333970194879615E-2</v>
      </c>
      <c r="H54" s="1">
        <v>2.0499999999999998</v>
      </c>
    </row>
    <row r="55" spans="1:16" ht="12.75">
      <c r="A55" s="125" t="s">
        <v>7</v>
      </c>
      <c r="B55" s="126"/>
      <c r="C55" s="117"/>
      <c r="D55" s="124"/>
      <c r="E55" s="56"/>
    </row>
    <row r="56" spans="1:16">
      <c r="A56" s="131" t="s">
        <v>846</v>
      </c>
      <c r="B56" s="126"/>
      <c r="C56" s="117"/>
      <c r="D56" s="124"/>
      <c r="E56" s="56"/>
      <c r="N56" s="1">
        <v>4.92</v>
      </c>
      <c r="O56" s="16" t="e">
        <f>N56/N41*100</f>
        <v>#DIV/0!</v>
      </c>
      <c r="P56" s="1">
        <v>22.16</v>
      </c>
    </row>
    <row r="57" spans="1:16">
      <c r="A57" s="131" t="s">
        <v>847</v>
      </c>
      <c r="B57" s="126"/>
      <c r="C57" s="117"/>
      <c r="D57" s="124"/>
      <c r="E57" s="56"/>
    </row>
    <row r="58" spans="1:16">
      <c r="A58" s="131" t="s">
        <v>848</v>
      </c>
      <c r="B58" s="126"/>
      <c r="C58" s="117"/>
      <c r="D58" s="124"/>
      <c r="E58" s="56"/>
    </row>
    <row r="59" spans="1:16" ht="12" thickBot="1">
      <c r="A59" s="132" t="s">
        <v>849</v>
      </c>
      <c r="B59" s="133"/>
      <c r="C59" s="117"/>
      <c r="D59" s="124"/>
      <c r="E59" s="56"/>
    </row>
    <row r="60" spans="1:16" ht="12.75">
      <c r="A60" s="134" t="s">
        <v>850</v>
      </c>
      <c r="B60" s="135"/>
      <c r="C60" s="117"/>
      <c r="D60" s="136">
        <f>D40*G60</f>
        <v>0</v>
      </c>
      <c r="E60" s="11">
        <f>E40*G60</f>
        <v>8388.385173863202</v>
      </c>
      <c r="G60" s="1">
        <f>H60/H41</f>
        <v>8.597630875047764E-2</v>
      </c>
      <c r="H60" s="1">
        <v>2.25</v>
      </c>
    </row>
    <row r="61" spans="1:16" ht="12.75">
      <c r="A61" s="137" t="s">
        <v>7</v>
      </c>
      <c r="B61" s="138"/>
      <c r="C61" s="117"/>
      <c r="D61" s="136"/>
      <c r="E61" s="11"/>
    </row>
    <row r="62" spans="1:16" ht="12.75">
      <c r="A62" s="139" t="s">
        <v>851</v>
      </c>
      <c r="B62" s="10">
        <f>P62*B40/100</f>
        <v>6783.2697669999998</v>
      </c>
      <c r="C62" s="117"/>
      <c r="D62" s="136">
        <f>D40*G62</f>
        <v>0</v>
      </c>
      <c r="E62" s="11">
        <f>E40*G62</f>
        <v>10923.54158196408</v>
      </c>
      <c r="G62" s="1">
        <f>H62/H41</f>
        <v>0.11196025983951088</v>
      </c>
      <c r="H62" s="1">
        <v>2.93</v>
      </c>
      <c r="N62" s="1">
        <v>1.65</v>
      </c>
      <c r="O62" s="16" t="e">
        <f>N62/N41*100</f>
        <v>#DIV/0!</v>
      </c>
      <c r="P62" s="1">
        <v>7.43</v>
      </c>
    </row>
    <row r="63" spans="1:16" ht="36">
      <c r="A63" s="140" t="s">
        <v>852</v>
      </c>
      <c r="B63" s="141">
        <f>P63*B40/100</f>
        <v>19783.776023000002</v>
      </c>
      <c r="C63" s="117"/>
      <c r="D63" s="136">
        <f>D40*G63</f>
        <v>0</v>
      </c>
      <c r="E63" s="11">
        <f>E40*G63</f>
        <v>3765.4529002674817</v>
      </c>
      <c r="G63" s="1">
        <f>H63/H41</f>
        <v>3.8593809705769963E-2</v>
      </c>
      <c r="H63" s="1">
        <v>1.01</v>
      </c>
      <c r="N63" s="1">
        <v>4.8099999999999996</v>
      </c>
      <c r="O63" s="16" t="e">
        <f>N63/N41*100</f>
        <v>#DIV/0!</v>
      </c>
      <c r="P63" s="1">
        <v>21.67</v>
      </c>
    </row>
    <row r="64" spans="1:16" ht="12">
      <c r="A64" s="140" t="s">
        <v>853</v>
      </c>
      <c r="B64" s="142">
        <f>P64*B40/100</f>
        <v>14561.662554999999</v>
      </c>
      <c r="C64" s="117"/>
      <c r="D64" s="136">
        <f>D40*G64</f>
        <v>0</v>
      </c>
      <c r="E64" s="11">
        <f>E40*G64</f>
        <v>3541.7626289644627</v>
      </c>
      <c r="G64" s="1">
        <f>H64/H41</f>
        <v>3.6301108139090557E-2</v>
      </c>
      <c r="H64" s="1">
        <v>0.95</v>
      </c>
      <c r="N64" s="1">
        <v>3.54</v>
      </c>
      <c r="O64" s="16" t="e">
        <f>N64/N41*100</f>
        <v>#DIV/0!</v>
      </c>
      <c r="P64" s="1">
        <v>15.95</v>
      </c>
    </row>
    <row r="65" spans="1:17" ht="12">
      <c r="A65" s="140" t="s">
        <v>854</v>
      </c>
      <c r="B65" s="142">
        <f>P65*B40/100</f>
        <v>5139.9473470000003</v>
      </c>
      <c r="C65" s="117"/>
      <c r="D65" s="136">
        <f>D40*G65</f>
        <v>0</v>
      </c>
      <c r="E65" s="11">
        <f>E40*G65</f>
        <v>1379.4233397019489</v>
      </c>
      <c r="G65" s="1">
        <f>H65/H41</f>
        <v>1.4138326327856323E-2</v>
      </c>
      <c r="H65" s="1">
        <v>0.37</v>
      </c>
      <c r="N65" s="1">
        <v>1.25</v>
      </c>
      <c r="O65" s="16" t="e">
        <f>N65/N41*100</f>
        <v>#DIV/0!</v>
      </c>
      <c r="P65" s="1">
        <v>5.63</v>
      </c>
    </row>
    <row r="66" spans="1:17" ht="12" thickBot="1">
      <c r="A66" s="143" t="s">
        <v>855</v>
      </c>
      <c r="B66" s="10">
        <f>P66*B40/100</f>
        <v>8307.9077899999993</v>
      </c>
      <c r="C66" s="117"/>
      <c r="D66" s="136">
        <f>D40*G66</f>
        <v>0</v>
      </c>
      <c r="E66" s="11">
        <f>E40*G66</f>
        <v>35305.781153993121</v>
      </c>
      <c r="G66" s="1">
        <f>H66/H41</f>
        <v>0.36186473060756591</v>
      </c>
      <c r="H66" s="1">
        <v>9.4700000000000006</v>
      </c>
      <c r="N66" s="1">
        <v>2.02</v>
      </c>
      <c r="O66" s="16" t="e">
        <f>N66/N41*100</f>
        <v>#DIV/0!</v>
      </c>
      <c r="P66" s="1">
        <v>9.1</v>
      </c>
      <c r="Q66" s="16"/>
    </row>
    <row r="67" spans="1:17">
      <c r="A67" s="101" t="s">
        <v>612</v>
      </c>
      <c r="B67" s="102"/>
    </row>
    <row r="68" spans="1:17" ht="12" thickBot="1">
      <c r="A68" s="98"/>
      <c r="B68" s="99"/>
    </row>
    <row r="69" spans="1:17">
      <c r="A69" s="17" t="s">
        <v>4</v>
      </c>
      <c r="B69" s="161">
        <v>60532.12</v>
      </c>
      <c r="C69" s="1"/>
      <c r="D69" s="5">
        <v>124073.09</v>
      </c>
      <c r="E69" s="6">
        <v>103521.48</v>
      </c>
    </row>
    <row r="70" spans="1:17">
      <c r="A70" s="18" t="s">
        <v>5</v>
      </c>
      <c r="B70" s="162">
        <v>0</v>
      </c>
      <c r="C70" s="1"/>
      <c r="D70" s="8"/>
      <c r="E70" s="41">
        <v>480</v>
      </c>
    </row>
    <row r="71" spans="1:17">
      <c r="A71" s="18" t="s">
        <v>6</v>
      </c>
      <c r="B71" s="161">
        <v>60532.12</v>
      </c>
      <c r="C71" s="1"/>
      <c r="D71" s="8">
        <v>124073.09</v>
      </c>
      <c r="E71" s="9">
        <v>97566.24</v>
      </c>
    </row>
    <row r="72" spans="1:17" ht="12" thickBot="1">
      <c r="A72" s="48" t="s">
        <v>7</v>
      </c>
      <c r="B72" s="8"/>
      <c r="C72" s="1"/>
      <c r="D72" s="8"/>
      <c r="E72" s="9"/>
      <c r="G72" s="1" t="e">
        <f>G97+#REF!+#REF!+#REF!+#REF!+#REF!+#REF!+#REF!+#REF!+#REF!</f>
        <v>#REF!</v>
      </c>
      <c r="H72" s="1">
        <v>26.17</v>
      </c>
    </row>
    <row r="73" spans="1:17" ht="38.25">
      <c r="A73" s="122" t="s">
        <v>834</v>
      </c>
      <c r="B73" s="123">
        <f>P79*B71/100</f>
        <v>10932.100871999999</v>
      </c>
      <c r="C73" s="117"/>
      <c r="D73" s="124">
        <f>D71*G73</f>
        <v>19675.327607948031</v>
      </c>
      <c r="E73" s="56">
        <f>E71*G73</f>
        <v>15471.910431792128</v>
      </c>
      <c r="G73" s="1">
        <f>H73/H72</f>
        <v>0.15857852502865877</v>
      </c>
      <c r="H73" s="1">
        <v>4.1500000000000004</v>
      </c>
    </row>
    <row r="74" spans="1:17" ht="12.75">
      <c r="A74" s="125" t="s">
        <v>7</v>
      </c>
      <c r="B74" s="126"/>
      <c r="C74" s="117"/>
      <c r="D74" s="124"/>
      <c r="E74" s="56"/>
    </row>
    <row r="75" spans="1:17">
      <c r="A75" s="127" t="s">
        <v>835</v>
      </c>
      <c r="B75" s="126"/>
      <c r="C75" s="117"/>
      <c r="D75" s="124"/>
      <c r="E75" s="56"/>
    </row>
    <row r="76" spans="1:17">
      <c r="A76" s="127" t="s">
        <v>836</v>
      </c>
      <c r="B76" s="126"/>
      <c r="C76" s="117"/>
      <c r="D76" s="124"/>
      <c r="E76" s="56"/>
    </row>
    <row r="77" spans="1:17">
      <c r="A77" s="127" t="s">
        <v>837</v>
      </c>
      <c r="B77" s="126"/>
      <c r="C77" s="117"/>
      <c r="D77" s="124"/>
      <c r="E77" s="56"/>
    </row>
    <row r="78" spans="1:17">
      <c r="A78" s="127" t="s">
        <v>838</v>
      </c>
      <c r="B78" s="126"/>
      <c r="C78" s="117"/>
      <c r="D78" s="124"/>
      <c r="E78" s="56"/>
    </row>
    <row r="79" spans="1:17">
      <c r="A79" s="127" t="s">
        <v>839</v>
      </c>
      <c r="B79" s="126"/>
      <c r="C79" s="117"/>
      <c r="D79" s="124"/>
      <c r="E79" s="56"/>
      <c r="N79" s="1">
        <v>4.01</v>
      </c>
      <c r="O79" s="16" t="e">
        <f>N79/N72*100</f>
        <v>#DIV/0!</v>
      </c>
      <c r="P79" s="1">
        <v>18.059999999999999</v>
      </c>
    </row>
    <row r="80" spans="1:17">
      <c r="A80" s="127" t="s">
        <v>840</v>
      </c>
      <c r="B80" s="126"/>
      <c r="C80" s="117"/>
      <c r="D80" s="124"/>
      <c r="E80" s="56"/>
    </row>
    <row r="81" spans="1:16">
      <c r="A81" s="127" t="s">
        <v>841</v>
      </c>
      <c r="B81" s="126"/>
      <c r="C81" s="117"/>
      <c r="D81" s="124"/>
      <c r="E81" s="56"/>
    </row>
    <row r="82" spans="1:16">
      <c r="A82" s="127" t="s">
        <v>842</v>
      </c>
      <c r="B82" s="126"/>
      <c r="C82" s="117"/>
      <c r="D82" s="124"/>
      <c r="E82" s="56"/>
    </row>
    <row r="83" spans="1:16">
      <c r="A83" s="127" t="s">
        <v>843</v>
      </c>
      <c r="B83" s="126"/>
      <c r="C83" s="117"/>
      <c r="D83" s="124"/>
      <c r="E83" s="56"/>
    </row>
    <row r="84" spans="1:16" ht="12" thickBot="1">
      <c r="A84" s="128" t="s">
        <v>844</v>
      </c>
      <c r="B84" s="126"/>
      <c r="C84" s="117"/>
      <c r="D84" s="124"/>
      <c r="E84" s="56"/>
    </row>
    <row r="85" spans="1:16" ht="25.5">
      <c r="A85" s="122" t="s">
        <v>845</v>
      </c>
      <c r="B85" s="123">
        <f>P87*B71/100</f>
        <v>13413.917792</v>
      </c>
      <c r="C85" s="117"/>
      <c r="D85" s="124">
        <f>D71*G85</f>
        <v>9719.1377340466152</v>
      </c>
      <c r="E85" s="56">
        <f>E71*G85</f>
        <v>7642.7509361864713</v>
      </c>
      <c r="G85" s="1">
        <f>H85/H72</f>
        <v>7.8333970194879615E-2</v>
      </c>
      <c r="H85" s="1">
        <v>2.0499999999999998</v>
      </c>
    </row>
    <row r="86" spans="1:16" ht="12.75">
      <c r="A86" s="125" t="s">
        <v>7</v>
      </c>
      <c r="B86" s="126"/>
      <c r="C86" s="117"/>
      <c r="D86" s="124"/>
      <c r="E86" s="56"/>
    </row>
    <row r="87" spans="1:16">
      <c r="A87" s="131" t="s">
        <v>846</v>
      </c>
      <c r="B87" s="126"/>
      <c r="C87" s="117"/>
      <c r="D87" s="124"/>
      <c r="E87" s="56"/>
      <c r="N87" s="1">
        <v>4.92</v>
      </c>
      <c r="O87" s="16" t="e">
        <f>N87/N72*100</f>
        <v>#DIV/0!</v>
      </c>
      <c r="P87" s="1">
        <v>22.16</v>
      </c>
    </row>
    <row r="88" spans="1:16">
      <c r="A88" s="131" t="s">
        <v>847</v>
      </c>
      <c r="B88" s="126"/>
      <c r="C88" s="117"/>
      <c r="D88" s="124"/>
      <c r="E88" s="56"/>
    </row>
    <row r="89" spans="1:16">
      <c r="A89" s="131" t="s">
        <v>848</v>
      </c>
      <c r="B89" s="126"/>
      <c r="C89" s="117"/>
      <c r="D89" s="124"/>
      <c r="E89" s="56"/>
    </row>
    <row r="90" spans="1:16" ht="12" thickBot="1">
      <c r="A90" s="132" t="s">
        <v>849</v>
      </c>
      <c r="B90" s="133"/>
      <c r="C90" s="117"/>
      <c r="D90" s="124"/>
      <c r="E90" s="56"/>
    </row>
    <row r="91" spans="1:16" ht="12.75">
      <c r="A91" s="134" t="s">
        <v>850</v>
      </c>
      <c r="B91" s="135"/>
      <c r="C91" s="117"/>
      <c r="D91" s="136">
        <f>D71*G91</f>
        <v>10667.3462934658</v>
      </c>
      <c r="E91" s="11">
        <f>E71*G91</f>
        <v>8388.385173863202</v>
      </c>
      <c r="G91" s="1">
        <f>H91/H72</f>
        <v>8.597630875047764E-2</v>
      </c>
      <c r="H91" s="1">
        <v>2.25</v>
      </c>
    </row>
    <row r="92" spans="1:16" ht="12.75">
      <c r="A92" s="137" t="s">
        <v>7</v>
      </c>
      <c r="B92" s="138"/>
      <c r="C92" s="117"/>
      <c r="D92" s="136"/>
      <c r="E92" s="11"/>
    </row>
    <row r="93" spans="1:16" ht="12.75">
      <c r="A93" s="139" t="s">
        <v>851</v>
      </c>
      <c r="B93" s="10">
        <f>P93*B71/100</f>
        <v>4497.5365160000001</v>
      </c>
      <c r="C93" s="117"/>
      <c r="D93" s="136">
        <f>D71*G93</f>
        <v>13891.25539549102</v>
      </c>
      <c r="E93" s="11">
        <f>E71*G93</f>
        <v>10923.54158196408</v>
      </c>
      <c r="G93" s="1">
        <f>H93/H72</f>
        <v>0.11196025983951088</v>
      </c>
      <c r="H93" s="1">
        <v>2.93</v>
      </c>
      <c r="N93" s="1">
        <v>1.65</v>
      </c>
      <c r="O93" s="16" t="e">
        <f>N93/N72*100</f>
        <v>#DIV/0!</v>
      </c>
      <c r="P93" s="1">
        <v>7.43</v>
      </c>
    </row>
    <row r="94" spans="1:16" ht="36">
      <c r="A94" s="140" t="s">
        <v>852</v>
      </c>
      <c r="B94" s="141">
        <f>P94*B71/100</f>
        <v>13117.310404</v>
      </c>
      <c r="C94" s="117"/>
      <c r="D94" s="136">
        <f>D71*G94</f>
        <v>4788.4532250668699</v>
      </c>
      <c r="E94" s="11">
        <f>E71*G94</f>
        <v>3765.4529002674817</v>
      </c>
      <c r="G94" s="1">
        <f>H94/H72</f>
        <v>3.8593809705769963E-2</v>
      </c>
      <c r="H94" s="1">
        <v>1.01</v>
      </c>
      <c r="N94" s="1">
        <v>4.8099999999999996</v>
      </c>
      <c r="O94" s="16" t="e">
        <f>N94/N72*100</f>
        <v>#DIV/0!</v>
      </c>
      <c r="P94" s="1">
        <v>21.67</v>
      </c>
    </row>
    <row r="95" spans="1:16" ht="12">
      <c r="A95" s="140" t="s">
        <v>853</v>
      </c>
      <c r="B95" s="142">
        <f>P95*B71/100</f>
        <v>9654.8731399999997</v>
      </c>
      <c r="C95" s="117"/>
      <c r="D95" s="136">
        <f>D71*G95</f>
        <v>4503.9906572411155</v>
      </c>
      <c r="E95" s="11">
        <f>E71*G95</f>
        <v>3541.7626289644627</v>
      </c>
      <c r="G95" s="1">
        <f>H95/H72</f>
        <v>3.6301108139090557E-2</v>
      </c>
      <c r="H95" s="1">
        <v>0.95</v>
      </c>
      <c r="N95" s="1">
        <v>3.54</v>
      </c>
      <c r="O95" s="16" t="e">
        <f>N95/N72*100</f>
        <v>#DIV/0!</v>
      </c>
      <c r="P95" s="1">
        <v>15.95</v>
      </c>
    </row>
    <row r="96" spans="1:16" ht="12">
      <c r="A96" s="140" t="s">
        <v>854</v>
      </c>
      <c r="B96" s="142">
        <f>P96*B71/100</f>
        <v>3407.9583560000001</v>
      </c>
      <c r="C96" s="117"/>
      <c r="D96" s="136">
        <f>D71*G96</f>
        <v>1754.1858349254871</v>
      </c>
      <c r="E96" s="11">
        <f>E71*G96</f>
        <v>1379.4233397019489</v>
      </c>
      <c r="G96" s="1">
        <f>H96/H72</f>
        <v>1.4138326327856323E-2</v>
      </c>
      <c r="H96" s="1">
        <v>0.37</v>
      </c>
      <c r="N96" s="1">
        <v>1.25</v>
      </c>
      <c r="O96" s="16" t="e">
        <f>N96/N72*100</f>
        <v>#DIV/0!</v>
      </c>
      <c r="P96" s="1">
        <v>5.63</v>
      </c>
    </row>
    <row r="97" spans="1:17">
      <c r="A97" s="143" t="s">
        <v>855</v>
      </c>
      <c r="B97" s="10">
        <f>P97*B71/100</f>
        <v>5508.42292</v>
      </c>
      <c r="C97" s="117"/>
      <c r="D97" s="136">
        <f>D71*G97</f>
        <v>44897.675288498278</v>
      </c>
      <c r="E97" s="11">
        <f>E71*G97</f>
        <v>35305.781153993121</v>
      </c>
      <c r="G97" s="1">
        <f>H97/H72</f>
        <v>0.36186473060756591</v>
      </c>
      <c r="H97" s="1">
        <v>9.4700000000000006</v>
      </c>
      <c r="N97" s="1">
        <v>2.02</v>
      </c>
      <c r="O97" s="16" t="e">
        <f>N97/N72*100</f>
        <v>#DIV/0!</v>
      </c>
      <c r="P97" s="1">
        <v>9.1</v>
      </c>
      <c r="Q97" s="16"/>
    </row>
    <row r="99" spans="1:17" ht="12.75">
      <c r="A99" s="93" t="s">
        <v>832</v>
      </c>
      <c r="B99" s="93"/>
      <c r="C99" s="93"/>
      <c r="D99" s="93"/>
    </row>
    <row r="100" spans="1:17" ht="12">
      <c r="A100" s="82" t="s">
        <v>0</v>
      </c>
      <c r="B100" s="77">
        <f>B69-B38</f>
        <v>-30763.57</v>
      </c>
      <c r="C100" s="77">
        <f>C37-C69</f>
        <v>0</v>
      </c>
      <c r="D100" s="78" t="e">
        <f>#REF!-D68</f>
        <v>#REF!</v>
      </c>
    </row>
    <row r="101" spans="1:17" ht="12">
      <c r="A101" s="82" t="s">
        <v>856</v>
      </c>
      <c r="B101" s="77">
        <f>B69-B38</f>
        <v>-30763.57</v>
      </c>
      <c r="C101" s="81">
        <f>[1]ерши!$H$317</f>
        <v>174673.59999999998</v>
      </c>
      <c r="D101" s="78">
        <v>565689.03</v>
      </c>
    </row>
  </sheetData>
  <mergeCells count="12">
    <mergeCell ref="B42:B53"/>
    <mergeCell ref="B54:B59"/>
    <mergeCell ref="A67:B68"/>
    <mergeCell ref="B73:B84"/>
    <mergeCell ref="B85:B90"/>
    <mergeCell ref="A99:D99"/>
    <mergeCell ref="A1:C1"/>
    <mergeCell ref="A3:C3"/>
    <mergeCell ref="A5:C6"/>
    <mergeCell ref="B11:B22"/>
    <mergeCell ref="B23:B28"/>
    <mergeCell ref="A36:C37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topLeftCell="A34" workbookViewId="0">
      <selection activeCell="A60" sqref="A60:D64"/>
    </sheetView>
  </sheetViews>
  <sheetFormatPr defaultColWidth="7.5703125" defaultRowHeight="11.25"/>
  <cols>
    <col min="1" max="1" width="72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8.5" customHeight="1">
      <c r="A1" s="85" t="s">
        <v>731</v>
      </c>
      <c r="B1" s="85"/>
      <c r="C1" s="85"/>
    </row>
    <row r="2" spans="1:7" ht="15">
      <c r="A2" s="58"/>
      <c r="B2" s="58"/>
      <c r="C2" s="58"/>
    </row>
    <row r="3" spans="1:7" ht="36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212523.33</v>
      </c>
      <c r="C7" s="1"/>
      <c r="D7" s="5">
        <v>217543.74</v>
      </c>
      <c r="E7" s="6">
        <v>38505.96</v>
      </c>
    </row>
    <row r="8" spans="1:7" ht="12.75" customHeight="1">
      <c r="A8" s="18" t="s">
        <v>5</v>
      </c>
      <c r="B8" s="10" t="s">
        <v>65</v>
      </c>
      <c r="C8" s="1"/>
      <c r="D8" s="10" t="s">
        <v>66</v>
      </c>
      <c r="E8" s="11" t="s">
        <v>67</v>
      </c>
    </row>
    <row r="9" spans="1:7" ht="12.75" customHeight="1">
      <c r="A9" s="18" t="s">
        <v>6</v>
      </c>
      <c r="B9" s="10">
        <v>158028.57</v>
      </c>
      <c r="C9" s="1"/>
      <c r="D9" s="10">
        <v>162186.07999999999</v>
      </c>
      <c r="E9" s="11">
        <v>28539.05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28.919228310000001</v>
      </c>
      <c r="C11" s="1"/>
      <c r="D11" s="10">
        <f>D9*G11</f>
        <v>29.68005264</v>
      </c>
      <c r="E11" s="11">
        <f>E9*G11</f>
        <v>5.2226461500000001</v>
      </c>
      <c r="G11" s="1">
        <v>1.83E-4</v>
      </c>
    </row>
    <row r="12" spans="1:7" ht="12.75" customHeight="1">
      <c r="A12" s="13" t="s">
        <v>9</v>
      </c>
      <c r="B12" s="10">
        <f>B9*G12</f>
        <v>20340.331330410001</v>
      </c>
      <c r="C12" s="1"/>
      <c r="D12" s="10">
        <f>D9*G12</f>
        <v>20875.456915039998</v>
      </c>
      <c r="E12" s="11">
        <f>E9*G12</f>
        <v>3673.3467426499997</v>
      </c>
      <c r="G12" s="1">
        <v>0.12871299999999999</v>
      </c>
    </row>
    <row r="13" spans="1:7" ht="12.75" customHeight="1">
      <c r="A13" s="13" t="s">
        <v>10</v>
      </c>
      <c r="B13" s="10">
        <f>B9*G13</f>
        <v>25063.963316280002</v>
      </c>
      <c r="C13" s="1"/>
      <c r="D13" s="10">
        <f>D9*G13</f>
        <v>25723.361032319997</v>
      </c>
      <c r="E13" s="11">
        <f>E9*G13</f>
        <v>4526.4074861999998</v>
      </c>
      <c r="G13" s="1">
        <v>0.15860399999999999</v>
      </c>
    </row>
    <row r="14" spans="1:7" ht="12.75" customHeight="1">
      <c r="A14" s="13" t="s">
        <v>11</v>
      </c>
      <c r="B14" s="10">
        <f>B9*G14</f>
        <v>13110.366224339999</v>
      </c>
      <c r="C14" s="1"/>
      <c r="D14" s="10">
        <f>D9*G14</f>
        <v>13455.281568959997</v>
      </c>
      <c r="E14" s="11">
        <f>E9*G14</f>
        <v>2367.6566660999997</v>
      </c>
      <c r="G14" s="1">
        <v>8.2961999999999994E-2</v>
      </c>
    </row>
    <row r="15" spans="1:7" ht="12.75" customHeight="1">
      <c r="A15" s="13" t="s">
        <v>12</v>
      </c>
      <c r="B15" s="10">
        <f>B9*G15</f>
        <v>22557.630196080001</v>
      </c>
      <c r="C15" s="1"/>
      <c r="D15" s="10">
        <f>D9*G15</f>
        <v>23151.089803520001</v>
      </c>
      <c r="E15" s="11">
        <f>G15*E9</f>
        <v>4073.7781532000004</v>
      </c>
      <c r="G15" s="1">
        <v>0.14274400000000001</v>
      </c>
    </row>
    <row r="16" spans="1:7">
      <c r="A16" s="13" t="s">
        <v>13</v>
      </c>
      <c r="B16" s="10">
        <f>B9*G16</f>
        <v>18508.78020411</v>
      </c>
      <c r="C16" s="1"/>
      <c r="D16" s="10">
        <f>D9*G16</f>
        <v>18995.72024784</v>
      </c>
      <c r="E16" s="11">
        <f>E9*G16</f>
        <v>3342.5791531499999</v>
      </c>
      <c r="G16" s="1">
        <v>0.117123</v>
      </c>
    </row>
    <row r="17" spans="1:7" ht="12.75" customHeight="1">
      <c r="A17" s="13" t="s">
        <v>14</v>
      </c>
      <c r="B17" s="10">
        <f>B9*G17</f>
        <v>674.78199390000009</v>
      </c>
      <c r="C17" s="1"/>
      <c r="D17" s="10">
        <f>D9*G17</f>
        <v>692.53456159999996</v>
      </c>
      <c r="E17" s="11">
        <f>E9*G17</f>
        <v>121.8617435</v>
      </c>
      <c r="G17" s="1">
        <v>4.2700000000000004E-3</v>
      </c>
    </row>
    <row r="18" spans="1:7" ht="12.75" customHeight="1">
      <c r="A18" s="13" t="s">
        <v>15</v>
      </c>
      <c r="B18" s="10">
        <f>B9*G18</f>
        <v>24485.57875008</v>
      </c>
      <c r="C18" s="1"/>
      <c r="D18" s="10">
        <f>D9*G18</f>
        <v>25129.759979519997</v>
      </c>
      <c r="E18" s="11">
        <f>E9*G18</f>
        <v>4421.9545631999999</v>
      </c>
      <c r="G18" s="1">
        <v>0.154944</v>
      </c>
    </row>
    <row r="19" spans="1:7">
      <c r="A19" s="13" t="s">
        <v>16</v>
      </c>
      <c r="B19" s="10">
        <f>B9*G19</f>
        <v>29209.210735950001</v>
      </c>
      <c r="C19" s="1"/>
      <c r="D19" s="10">
        <f>D9*G19</f>
        <v>29977.664096799999</v>
      </c>
      <c r="E19" s="11">
        <f>E9*G19</f>
        <v>5275.0153067499996</v>
      </c>
      <c r="G19" s="1">
        <v>0.184835</v>
      </c>
    </row>
    <row r="20" spans="1:7" ht="12.75" customHeight="1">
      <c r="A20" s="13" t="s">
        <v>17</v>
      </c>
      <c r="B20" s="10">
        <f>B9*G20</f>
        <v>4048.8499919700002</v>
      </c>
      <c r="C20" s="1"/>
      <c r="D20" s="10">
        <f>D9*G20</f>
        <v>4155.3695556800003</v>
      </c>
      <c r="E20" s="11">
        <f>E9*G20</f>
        <v>731.19900005</v>
      </c>
      <c r="G20" s="1">
        <v>2.5621000000000001E-2</v>
      </c>
    </row>
    <row r="21" spans="1:7" ht="13.5" customHeight="1" thickBot="1">
      <c r="A21" s="20" t="s">
        <v>18</v>
      </c>
      <c r="B21" s="21" t="s">
        <v>68</v>
      </c>
      <c r="C21" s="1"/>
      <c r="D21" s="21" t="s">
        <v>69</v>
      </c>
      <c r="E21" s="22" t="s">
        <v>70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217543.74</v>
      </c>
      <c r="C24" s="5"/>
      <c r="D24" s="1"/>
      <c r="E24" s="6">
        <v>38505.96</v>
      </c>
    </row>
    <row r="25" spans="1:7" ht="12.75" customHeight="1">
      <c r="A25" s="18" t="s">
        <v>5</v>
      </c>
      <c r="B25" s="10" t="s">
        <v>66</v>
      </c>
      <c r="C25" s="10"/>
      <c r="D25" s="1"/>
      <c r="E25" s="11" t="s">
        <v>67</v>
      </c>
    </row>
    <row r="26" spans="1:7" ht="12.75" customHeight="1">
      <c r="A26" s="18" t="s">
        <v>6</v>
      </c>
      <c r="B26" s="10">
        <v>162186.07999999999</v>
      </c>
      <c r="C26" s="10"/>
      <c r="D26" s="1"/>
      <c r="E26" s="11">
        <v>28539.05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29.68005264</v>
      </c>
      <c r="C28" s="10"/>
      <c r="D28" s="1"/>
      <c r="E28" s="11">
        <f>E26*G28</f>
        <v>5.2226461500000001</v>
      </c>
      <c r="G28" s="1">
        <v>1.83E-4</v>
      </c>
    </row>
    <row r="29" spans="1:7" ht="12.75" customHeight="1">
      <c r="A29" s="13" t="s">
        <v>9</v>
      </c>
      <c r="B29" s="10">
        <f>B26*G29</f>
        <v>20875.456915039998</v>
      </c>
      <c r="C29" s="10"/>
      <c r="D29" s="1"/>
      <c r="E29" s="11">
        <f>E26*G29</f>
        <v>3673.3467426499997</v>
      </c>
      <c r="G29" s="1">
        <v>0.12871299999999999</v>
      </c>
    </row>
    <row r="30" spans="1:7" ht="12.75" customHeight="1">
      <c r="A30" s="13" t="s">
        <v>10</v>
      </c>
      <c r="B30" s="10">
        <f>B26*G30</f>
        <v>25723.361032319997</v>
      </c>
      <c r="C30" s="10"/>
      <c r="D30" s="1"/>
      <c r="E30" s="11">
        <f>E26*G30</f>
        <v>4526.4074861999998</v>
      </c>
      <c r="G30" s="1">
        <v>0.15860399999999999</v>
      </c>
    </row>
    <row r="31" spans="1:7" ht="12.75" customHeight="1">
      <c r="A31" s="13" t="s">
        <v>11</v>
      </c>
      <c r="B31" s="10">
        <f>B26*G31</f>
        <v>13455.281568959997</v>
      </c>
      <c r="C31" s="10"/>
      <c r="D31" s="1"/>
      <c r="E31" s="11">
        <f>E26*G31</f>
        <v>2367.6566660999997</v>
      </c>
      <c r="G31" s="1">
        <v>8.2961999999999994E-2</v>
      </c>
    </row>
    <row r="32" spans="1:7" ht="12.75" customHeight="1">
      <c r="A32" s="13" t="s">
        <v>12</v>
      </c>
      <c r="B32" s="10">
        <f>B26*G32</f>
        <v>23151.089803520001</v>
      </c>
      <c r="C32" s="10"/>
      <c r="D32" s="1"/>
      <c r="E32" s="11">
        <f>G32*E26</f>
        <v>4073.7781532000004</v>
      </c>
      <c r="G32" s="1">
        <v>0.14274400000000001</v>
      </c>
    </row>
    <row r="33" spans="1:7">
      <c r="A33" s="13" t="s">
        <v>13</v>
      </c>
      <c r="B33" s="10">
        <f>B26*G33</f>
        <v>18995.72024784</v>
      </c>
      <c r="C33" s="10"/>
      <c r="D33" s="1"/>
      <c r="E33" s="11">
        <f>E26*G33</f>
        <v>3342.5791531499999</v>
      </c>
      <c r="G33" s="1">
        <v>0.117123</v>
      </c>
    </row>
    <row r="34" spans="1:7" ht="12.75" customHeight="1">
      <c r="A34" s="13" t="s">
        <v>14</v>
      </c>
      <c r="B34" s="10">
        <f>B26*G34</f>
        <v>692.53456159999996</v>
      </c>
      <c r="C34" s="10"/>
      <c r="D34" s="1"/>
      <c r="E34" s="11">
        <f>E26*G34</f>
        <v>121.8617435</v>
      </c>
      <c r="G34" s="1">
        <v>4.2700000000000004E-3</v>
      </c>
    </row>
    <row r="35" spans="1:7" ht="12.75" customHeight="1">
      <c r="A35" s="13" t="s">
        <v>15</v>
      </c>
      <c r="B35" s="10">
        <f>B26*G35</f>
        <v>25129.759979519997</v>
      </c>
      <c r="C35" s="10"/>
      <c r="D35" s="1"/>
      <c r="E35" s="11">
        <f>E26*G35</f>
        <v>4421.9545631999999</v>
      </c>
      <c r="G35" s="1">
        <v>0.154944</v>
      </c>
    </row>
    <row r="36" spans="1:7">
      <c r="A36" s="13" t="s">
        <v>16</v>
      </c>
      <c r="B36" s="10">
        <f>B26*G36</f>
        <v>29977.664096799999</v>
      </c>
      <c r="C36" s="10"/>
      <c r="D36" s="1"/>
      <c r="E36" s="11">
        <f>E26*G36</f>
        <v>5275.0153067499996</v>
      </c>
      <c r="G36" s="1">
        <v>0.184835</v>
      </c>
    </row>
    <row r="37" spans="1:7" ht="12.75" customHeight="1">
      <c r="A37" s="13" t="s">
        <v>17</v>
      </c>
      <c r="B37" s="10">
        <f>B26*G37</f>
        <v>4155.3695556800003</v>
      </c>
      <c r="C37" s="10"/>
      <c r="D37" s="1"/>
      <c r="E37" s="11">
        <f>E26*G37</f>
        <v>731.19900005</v>
      </c>
      <c r="G37" s="1">
        <v>2.5621000000000001E-2</v>
      </c>
    </row>
    <row r="38" spans="1:7" ht="13.5" customHeight="1" thickBot="1">
      <c r="A38" s="20" t="s">
        <v>18</v>
      </c>
      <c r="B38" s="21" t="s">
        <v>69</v>
      </c>
      <c r="C38" s="21"/>
      <c r="D38" s="1"/>
      <c r="E38" s="22" t="s">
        <v>70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212523.33</v>
      </c>
      <c r="C41" s="1"/>
      <c r="D41" s="5">
        <v>217543.74</v>
      </c>
      <c r="E41" s="6">
        <v>38505.96</v>
      </c>
    </row>
    <row r="42" spans="1:7" ht="12.75" customHeight="1">
      <c r="A42" s="18" t="s">
        <v>5</v>
      </c>
      <c r="B42" s="10" t="s">
        <v>65</v>
      </c>
      <c r="C42" s="1"/>
      <c r="D42" s="10" t="s">
        <v>66</v>
      </c>
      <c r="E42" s="11" t="s">
        <v>67</v>
      </c>
    </row>
    <row r="43" spans="1:7" ht="12.75" customHeight="1">
      <c r="A43" s="18" t="s">
        <v>6</v>
      </c>
      <c r="B43" s="10">
        <v>158028.57</v>
      </c>
      <c r="C43" s="1"/>
      <c r="D43" s="10">
        <v>162186.07999999999</v>
      </c>
      <c r="E43" s="11">
        <v>28539.05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28.919228310000001</v>
      </c>
      <c r="C45" s="1"/>
      <c r="D45" s="10">
        <f>D43*G45</f>
        <v>29.68005264</v>
      </c>
      <c r="E45" s="11">
        <f>E43*G45</f>
        <v>5.2226461500000001</v>
      </c>
      <c r="G45" s="1">
        <v>1.83E-4</v>
      </c>
    </row>
    <row r="46" spans="1:7" ht="12.75" customHeight="1">
      <c r="A46" s="13" t="s">
        <v>9</v>
      </c>
      <c r="B46" s="10">
        <f>B43*G46</f>
        <v>20340.331330410001</v>
      </c>
      <c r="C46" s="1"/>
      <c r="D46" s="10">
        <f>D43*G46</f>
        <v>20875.456915039998</v>
      </c>
      <c r="E46" s="11">
        <f>E43*G46</f>
        <v>3673.3467426499997</v>
      </c>
      <c r="G46" s="1">
        <v>0.12871299999999999</v>
      </c>
    </row>
    <row r="47" spans="1:7" ht="12.75" customHeight="1">
      <c r="A47" s="13" t="s">
        <v>10</v>
      </c>
      <c r="B47" s="10">
        <f>B43*G47</f>
        <v>25063.963316280002</v>
      </c>
      <c r="C47" s="1"/>
      <c r="D47" s="10">
        <f>D43*G47</f>
        <v>25723.361032319997</v>
      </c>
      <c r="E47" s="11">
        <f>E43*G47</f>
        <v>4526.4074861999998</v>
      </c>
      <c r="G47" s="1">
        <v>0.15860399999999999</v>
      </c>
    </row>
    <row r="48" spans="1:7" ht="12.75" customHeight="1">
      <c r="A48" s="13" t="s">
        <v>11</v>
      </c>
      <c r="B48" s="10">
        <f>B43*G48</f>
        <v>13110.366224339999</v>
      </c>
      <c r="C48" s="1"/>
      <c r="D48" s="10">
        <f>D43*G48</f>
        <v>13455.281568959997</v>
      </c>
      <c r="E48" s="11">
        <f>E43*G48</f>
        <v>2367.6566660999997</v>
      </c>
      <c r="G48" s="1">
        <v>8.2961999999999994E-2</v>
      </c>
    </row>
    <row r="49" spans="1:7" ht="12.75" customHeight="1">
      <c r="A49" s="13" t="s">
        <v>12</v>
      </c>
      <c r="B49" s="10">
        <f>B43*G49</f>
        <v>22557.630196080001</v>
      </c>
      <c r="C49" s="1"/>
      <c r="D49" s="10">
        <f>D43*G49</f>
        <v>23151.089803520001</v>
      </c>
      <c r="E49" s="11">
        <f>G49*E43</f>
        <v>4073.7781532000004</v>
      </c>
      <c r="G49" s="1">
        <v>0.14274400000000001</v>
      </c>
    </row>
    <row r="50" spans="1:7">
      <c r="A50" s="13" t="s">
        <v>13</v>
      </c>
      <c r="B50" s="10">
        <f>B43*G50</f>
        <v>18508.78020411</v>
      </c>
      <c r="C50" s="1"/>
      <c r="D50" s="10">
        <f>D43*G50</f>
        <v>18995.72024784</v>
      </c>
      <c r="E50" s="11">
        <f>E43*G50</f>
        <v>3342.5791531499999</v>
      </c>
      <c r="G50" s="1">
        <v>0.117123</v>
      </c>
    </row>
    <row r="51" spans="1:7" ht="12.75" customHeight="1">
      <c r="A51" s="13" t="s">
        <v>14</v>
      </c>
      <c r="B51" s="10">
        <f>B43*G51</f>
        <v>674.78199390000009</v>
      </c>
      <c r="C51" s="1"/>
      <c r="D51" s="10">
        <f>D43*G51</f>
        <v>692.53456159999996</v>
      </c>
      <c r="E51" s="11">
        <f>E43*G51</f>
        <v>121.8617435</v>
      </c>
      <c r="G51" s="1">
        <v>4.2700000000000004E-3</v>
      </c>
    </row>
    <row r="52" spans="1:7" ht="12.75" customHeight="1">
      <c r="A52" s="13" t="s">
        <v>15</v>
      </c>
      <c r="B52" s="10">
        <f>B43*G52</f>
        <v>24485.57875008</v>
      </c>
      <c r="C52" s="1"/>
      <c r="D52" s="10">
        <f>D43*G52</f>
        <v>25129.759979519997</v>
      </c>
      <c r="E52" s="11">
        <f>E43*G52</f>
        <v>4421.9545631999999</v>
      </c>
      <c r="G52" s="1">
        <v>0.154944</v>
      </c>
    </row>
    <row r="53" spans="1:7">
      <c r="A53" s="13" t="s">
        <v>16</v>
      </c>
      <c r="B53" s="10">
        <f>B43*G53</f>
        <v>29209.210735950001</v>
      </c>
      <c r="C53" s="1"/>
      <c r="D53" s="10">
        <f>D43*G53</f>
        <v>29977.664096799999</v>
      </c>
      <c r="E53" s="11">
        <f>E43*G53</f>
        <v>5275.0153067499996</v>
      </c>
      <c r="G53" s="1">
        <v>0.184835</v>
      </c>
    </row>
    <row r="54" spans="1:7" ht="12.75" customHeight="1">
      <c r="A54" s="13" t="s">
        <v>17</v>
      </c>
      <c r="B54" s="10">
        <f>B43*G54</f>
        <v>4048.8499919700002</v>
      </c>
      <c r="C54" s="1"/>
      <c r="D54" s="10">
        <f>D43*G54</f>
        <v>4155.3695556800003</v>
      </c>
      <c r="E54" s="11">
        <f>E43*G54</f>
        <v>731.19900005</v>
      </c>
      <c r="G54" s="1">
        <v>2.5621000000000001E-2</v>
      </c>
    </row>
    <row r="55" spans="1:7" ht="13.5" customHeight="1" thickBot="1">
      <c r="A55" s="20" t="s">
        <v>18</v>
      </c>
      <c r="B55" s="21" t="s">
        <v>68</v>
      </c>
      <c r="C55" s="1"/>
      <c r="D55" s="21" t="s">
        <v>69</v>
      </c>
      <c r="E55" s="22" t="s">
        <v>70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5" sqref="R25"/>
    </sheetView>
  </sheetViews>
  <sheetFormatPr defaultRowHeight="1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topLeftCell="A46" workbookViewId="0">
      <selection activeCell="A60" sqref="A60:D64"/>
    </sheetView>
  </sheetViews>
  <sheetFormatPr defaultColWidth="7.5703125" defaultRowHeight="11.25"/>
  <cols>
    <col min="1" max="1" width="66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6" customHeight="1">
      <c r="A1" s="85" t="s">
        <v>732</v>
      </c>
      <c r="B1" s="85"/>
      <c r="C1" s="85"/>
    </row>
    <row r="2" spans="1:7" ht="15">
      <c r="A2" s="58"/>
      <c r="B2" s="58"/>
      <c r="C2" s="58"/>
    </row>
    <row r="3" spans="1:7" ht="29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639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214749.12</v>
      </c>
      <c r="C7" s="1"/>
      <c r="D7" s="5">
        <v>221601.49</v>
      </c>
      <c r="E7" s="6">
        <v>58574.49</v>
      </c>
    </row>
    <row r="8" spans="1:7" ht="12.75" customHeight="1">
      <c r="A8" s="18" t="s">
        <v>5</v>
      </c>
      <c r="B8" s="10" t="s">
        <v>71</v>
      </c>
      <c r="C8" s="1"/>
      <c r="D8" s="10" t="s">
        <v>72</v>
      </c>
      <c r="E8" s="11" t="s">
        <v>73</v>
      </c>
    </row>
    <row r="9" spans="1:7" ht="12.75" customHeight="1">
      <c r="A9" s="18" t="s">
        <v>6</v>
      </c>
      <c r="B9" s="10">
        <v>158687.28</v>
      </c>
      <c r="C9" s="1"/>
      <c r="D9" s="10">
        <v>164497.21</v>
      </c>
      <c r="E9" s="11">
        <v>44229.68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29.039772240000001</v>
      </c>
      <c r="C11" s="1"/>
      <c r="D11" s="10">
        <f>D9*G11</f>
        <v>30.102989429999997</v>
      </c>
      <c r="E11" s="11">
        <f>E9*G11</f>
        <v>8.0940314400000002</v>
      </c>
      <c r="G11" s="1">
        <v>1.83E-4</v>
      </c>
    </row>
    <row r="12" spans="1:7" ht="12.75" customHeight="1">
      <c r="A12" s="13" t="s">
        <v>9</v>
      </c>
      <c r="B12" s="10">
        <f>B9*G12</f>
        <v>20425.115870639998</v>
      </c>
      <c r="C12" s="1"/>
      <c r="D12" s="10">
        <f>D9*G12</f>
        <v>21172.929390729998</v>
      </c>
      <c r="E12" s="11">
        <f>E9*G12</f>
        <v>5692.9348018399996</v>
      </c>
      <c r="G12" s="1">
        <v>0.12871299999999999</v>
      </c>
    </row>
    <row r="13" spans="1:7" ht="12.75" customHeight="1">
      <c r="A13" s="13" t="s">
        <v>10</v>
      </c>
      <c r="B13" s="10">
        <f>B9*G13</f>
        <v>25168.437357119998</v>
      </c>
      <c r="C13" s="1"/>
      <c r="D13" s="10">
        <f>D9*G13</f>
        <v>26089.915494839999</v>
      </c>
      <c r="E13" s="11">
        <f>E9*G13</f>
        <v>7015.0041667199994</v>
      </c>
      <c r="G13" s="1">
        <v>0.15860399999999999</v>
      </c>
    </row>
    <row r="14" spans="1:7" ht="12.75" customHeight="1">
      <c r="A14" s="13" t="s">
        <v>11</v>
      </c>
      <c r="B14" s="10">
        <f>B9*G14</f>
        <v>13165.014123359999</v>
      </c>
      <c r="C14" s="1"/>
      <c r="D14" s="10">
        <f>D9*G14</f>
        <v>13647.017536019999</v>
      </c>
      <c r="E14" s="11">
        <f>E9*G14</f>
        <v>3669.3827121599998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22651.657096320003</v>
      </c>
      <c r="C15" s="1"/>
      <c r="D15" s="10">
        <f>D9*G15</f>
        <v>23480.98974424</v>
      </c>
      <c r="E15" s="11">
        <f>G15*E9</f>
        <v>6313.5214419200001</v>
      </c>
      <c r="G15" s="1">
        <v>0.14274400000000001</v>
      </c>
    </row>
    <row r="16" spans="1:7">
      <c r="A16" s="13" t="s">
        <v>13</v>
      </c>
      <c r="B16" s="10">
        <f>B9*G16</f>
        <v>18585.930295440001</v>
      </c>
      <c r="C16" s="1"/>
      <c r="D16" s="10">
        <f>D9*G16</f>
        <v>19266.406726829999</v>
      </c>
      <c r="E16" s="11">
        <f>E9*G16</f>
        <v>5180.31281064</v>
      </c>
      <c r="G16" s="1">
        <v>0.117123</v>
      </c>
    </row>
    <row r="17" spans="1:7" ht="12.75" customHeight="1">
      <c r="A17" s="13" t="s">
        <v>14</v>
      </c>
      <c r="B17" s="10">
        <f>B9*G17</f>
        <v>677.59468560000005</v>
      </c>
      <c r="C17" s="1"/>
      <c r="D17" s="10">
        <f>D9*G17</f>
        <v>702.40308670000002</v>
      </c>
      <c r="E17" s="11">
        <f>E9*G17</f>
        <v>188.8607336</v>
      </c>
      <c r="G17" s="1">
        <v>4.2700000000000004E-3</v>
      </c>
    </row>
    <row r="18" spans="1:7" ht="12.75" customHeight="1">
      <c r="A18" s="13" t="s">
        <v>15</v>
      </c>
      <c r="B18" s="10">
        <f>B9*G18</f>
        <v>24587.641912319999</v>
      </c>
      <c r="C18" s="1"/>
      <c r="D18" s="10">
        <f>D9*G18</f>
        <v>25487.85570624</v>
      </c>
      <c r="E18" s="11">
        <f>E9*G18</f>
        <v>6853.1235379199998</v>
      </c>
      <c r="G18" s="1">
        <v>0.154944</v>
      </c>
    </row>
    <row r="19" spans="1:7">
      <c r="A19" s="13" t="s">
        <v>16</v>
      </c>
      <c r="B19" s="10">
        <f>B9*G19</f>
        <v>29330.963398799999</v>
      </c>
      <c r="C19" s="1"/>
      <c r="D19" s="10">
        <f>D9*G19</f>
        <v>30404.841810349997</v>
      </c>
      <c r="E19" s="11">
        <f>E9*G19</f>
        <v>8175.1929028000004</v>
      </c>
      <c r="G19" s="1">
        <v>0.184835</v>
      </c>
    </row>
    <row r="20" spans="1:7" ht="12.75" customHeight="1">
      <c r="A20" s="13" t="s">
        <v>17</v>
      </c>
      <c r="B20" s="10">
        <f>B9*G20</f>
        <v>4065.7268008800002</v>
      </c>
      <c r="C20" s="1"/>
      <c r="D20" s="10">
        <f>D9*G20</f>
        <v>4214.5830174100001</v>
      </c>
      <c r="E20" s="11">
        <f>E9*G20</f>
        <v>1133.20863128</v>
      </c>
      <c r="G20" s="1">
        <v>2.5621000000000001E-2</v>
      </c>
    </row>
    <row r="21" spans="1:7" ht="13.5" customHeight="1" thickBot="1">
      <c r="A21" s="20" t="s">
        <v>18</v>
      </c>
      <c r="B21" s="10" t="s">
        <v>74</v>
      </c>
      <c r="C21" s="1"/>
      <c r="D21" s="10" t="s">
        <v>75</v>
      </c>
      <c r="E21" s="11" t="s">
        <v>76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221601.49</v>
      </c>
      <c r="C24" s="5"/>
      <c r="D24" s="1"/>
      <c r="E24" s="6">
        <v>58574.49</v>
      </c>
    </row>
    <row r="25" spans="1:7" ht="12.75" customHeight="1">
      <c r="A25" s="18" t="s">
        <v>5</v>
      </c>
      <c r="B25" s="10" t="s">
        <v>72</v>
      </c>
      <c r="C25" s="10"/>
      <c r="D25" s="1"/>
      <c r="E25" s="11" t="s">
        <v>73</v>
      </c>
    </row>
    <row r="26" spans="1:7" ht="12.75" customHeight="1">
      <c r="A26" s="18" t="s">
        <v>6</v>
      </c>
      <c r="B26" s="10">
        <v>164497.21</v>
      </c>
      <c r="C26" s="10"/>
      <c r="D26" s="1"/>
      <c r="E26" s="11">
        <v>44229.68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30.102989429999997</v>
      </c>
      <c r="C28" s="10"/>
      <c r="D28" s="1"/>
      <c r="E28" s="11">
        <f>E26*G28</f>
        <v>8.0940314400000002</v>
      </c>
      <c r="G28" s="1">
        <v>1.83E-4</v>
      </c>
    </row>
    <row r="29" spans="1:7" ht="12.75" customHeight="1">
      <c r="A29" s="13" t="s">
        <v>9</v>
      </c>
      <c r="B29" s="10">
        <f>B26*G29</f>
        <v>21172.929390729998</v>
      </c>
      <c r="C29" s="10"/>
      <c r="D29" s="1"/>
      <c r="E29" s="11">
        <f>E26*G29</f>
        <v>5692.9348018399996</v>
      </c>
      <c r="G29" s="1">
        <v>0.12871299999999999</v>
      </c>
    </row>
    <row r="30" spans="1:7" ht="12.75" customHeight="1">
      <c r="A30" s="13" t="s">
        <v>10</v>
      </c>
      <c r="B30" s="10">
        <f>B26*G30</f>
        <v>26089.915494839999</v>
      </c>
      <c r="C30" s="10"/>
      <c r="D30" s="1"/>
      <c r="E30" s="11">
        <f>E26*G30</f>
        <v>7015.0041667199994</v>
      </c>
      <c r="G30" s="1">
        <v>0.15860399999999999</v>
      </c>
    </row>
    <row r="31" spans="1:7" ht="12.75" customHeight="1">
      <c r="A31" s="13" t="s">
        <v>11</v>
      </c>
      <c r="B31" s="10">
        <f>B26*G31</f>
        <v>13647.017536019999</v>
      </c>
      <c r="C31" s="10"/>
      <c r="D31" s="1"/>
      <c r="E31" s="11">
        <f>E26*G31</f>
        <v>3669.3827121599998</v>
      </c>
      <c r="G31" s="1">
        <v>8.2961999999999994E-2</v>
      </c>
    </row>
    <row r="32" spans="1:7" ht="12.75" customHeight="1">
      <c r="A32" s="13" t="s">
        <v>12</v>
      </c>
      <c r="B32" s="10">
        <f>B26*G32</f>
        <v>23480.98974424</v>
      </c>
      <c r="C32" s="10"/>
      <c r="D32" s="1"/>
      <c r="E32" s="11">
        <f>G32*E26</f>
        <v>6313.5214419200001</v>
      </c>
      <c r="G32" s="1">
        <v>0.14274400000000001</v>
      </c>
    </row>
    <row r="33" spans="1:7">
      <c r="A33" s="13" t="s">
        <v>13</v>
      </c>
      <c r="B33" s="10">
        <f>B26*G33</f>
        <v>19266.406726829999</v>
      </c>
      <c r="C33" s="10"/>
      <c r="D33" s="1"/>
      <c r="E33" s="11">
        <f>E26*G33</f>
        <v>5180.31281064</v>
      </c>
      <c r="G33" s="1">
        <v>0.117123</v>
      </c>
    </row>
    <row r="34" spans="1:7" ht="12.75" customHeight="1">
      <c r="A34" s="13" t="s">
        <v>14</v>
      </c>
      <c r="B34" s="10">
        <f>B26*G34</f>
        <v>702.40308670000002</v>
      </c>
      <c r="C34" s="10"/>
      <c r="D34" s="1"/>
      <c r="E34" s="11">
        <f>E26*G34</f>
        <v>188.8607336</v>
      </c>
      <c r="G34" s="1">
        <v>4.2700000000000004E-3</v>
      </c>
    </row>
    <row r="35" spans="1:7" ht="12.75" customHeight="1">
      <c r="A35" s="13" t="s">
        <v>15</v>
      </c>
      <c r="B35" s="10">
        <f>B26*G35</f>
        <v>25487.85570624</v>
      </c>
      <c r="C35" s="10"/>
      <c r="D35" s="1"/>
      <c r="E35" s="11">
        <f>E26*G35</f>
        <v>6853.1235379199998</v>
      </c>
      <c r="G35" s="1">
        <v>0.154944</v>
      </c>
    </row>
    <row r="36" spans="1:7">
      <c r="A36" s="13" t="s">
        <v>16</v>
      </c>
      <c r="B36" s="10">
        <f>B26*G36</f>
        <v>30404.841810349997</v>
      </c>
      <c r="C36" s="10"/>
      <c r="D36" s="1"/>
      <c r="E36" s="11">
        <f>E26*G36</f>
        <v>8175.1929028000004</v>
      </c>
      <c r="G36" s="1">
        <v>0.184835</v>
      </c>
    </row>
    <row r="37" spans="1:7" ht="12.75" customHeight="1">
      <c r="A37" s="13" t="s">
        <v>17</v>
      </c>
      <c r="B37" s="10">
        <f>B26*G37</f>
        <v>4214.5830174100001</v>
      </c>
      <c r="C37" s="10"/>
      <c r="D37" s="1"/>
      <c r="E37" s="11">
        <f>E26*G37</f>
        <v>1133.20863128</v>
      </c>
      <c r="G37" s="1">
        <v>2.5621000000000001E-2</v>
      </c>
    </row>
    <row r="38" spans="1:7" ht="13.5" customHeight="1" thickBot="1">
      <c r="A38" s="20" t="s">
        <v>18</v>
      </c>
      <c r="B38" s="10" t="s">
        <v>75</v>
      </c>
      <c r="C38" s="10"/>
      <c r="D38" s="1"/>
      <c r="E38" s="11" t="s">
        <v>76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214749.12</v>
      </c>
      <c r="C41" s="1"/>
      <c r="D41" s="5">
        <v>221601.49</v>
      </c>
      <c r="E41" s="6">
        <v>58574.49</v>
      </c>
    </row>
    <row r="42" spans="1:7" ht="12.75" customHeight="1">
      <c r="A42" s="18" t="s">
        <v>5</v>
      </c>
      <c r="B42" s="10" t="s">
        <v>71</v>
      </c>
      <c r="C42" s="1"/>
      <c r="D42" s="10" t="s">
        <v>72</v>
      </c>
      <c r="E42" s="11" t="s">
        <v>73</v>
      </c>
    </row>
    <row r="43" spans="1:7" ht="12.75" customHeight="1">
      <c r="A43" s="18" t="s">
        <v>6</v>
      </c>
      <c r="B43" s="10">
        <v>158687.28</v>
      </c>
      <c r="C43" s="1"/>
      <c r="D43" s="10">
        <v>164497.21</v>
      </c>
      <c r="E43" s="11">
        <v>44229.68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29.039772240000001</v>
      </c>
      <c r="C45" s="1"/>
      <c r="D45" s="10">
        <f>D43*G45</f>
        <v>30.102989429999997</v>
      </c>
      <c r="E45" s="11">
        <f>E43*G45</f>
        <v>8.0940314400000002</v>
      </c>
      <c r="G45" s="1">
        <v>1.83E-4</v>
      </c>
    </row>
    <row r="46" spans="1:7" ht="12.75" customHeight="1">
      <c r="A46" s="13" t="s">
        <v>9</v>
      </c>
      <c r="B46" s="10">
        <f>B43*G46</f>
        <v>20425.115870639998</v>
      </c>
      <c r="C46" s="1"/>
      <c r="D46" s="10">
        <f>D43*G46</f>
        <v>21172.929390729998</v>
      </c>
      <c r="E46" s="11">
        <f>E43*G46</f>
        <v>5692.9348018399996</v>
      </c>
      <c r="G46" s="1">
        <v>0.12871299999999999</v>
      </c>
    </row>
    <row r="47" spans="1:7" ht="12.75" customHeight="1">
      <c r="A47" s="13" t="s">
        <v>10</v>
      </c>
      <c r="B47" s="10">
        <f>B43*G47</f>
        <v>25168.437357119998</v>
      </c>
      <c r="C47" s="1"/>
      <c r="D47" s="10">
        <f>D43*G47</f>
        <v>26089.915494839999</v>
      </c>
      <c r="E47" s="11">
        <f>E43*G47</f>
        <v>7015.0041667199994</v>
      </c>
      <c r="G47" s="1">
        <v>0.15860399999999999</v>
      </c>
    </row>
    <row r="48" spans="1:7" ht="12.75" customHeight="1">
      <c r="A48" s="13" t="s">
        <v>11</v>
      </c>
      <c r="B48" s="10">
        <f>B43*G48</f>
        <v>13165.014123359999</v>
      </c>
      <c r="C48" s="1"/>
      <c r="D48" s="10">
        <f>D43*G48</f>
        <v>13647.017536019999</v>
      </c>
      <c r="E48" s="11">
        <f>E43*G48</f>
        <v>3669.3827121599998</v>
      </c>
      <c r="G48" s="1">
        <v>8.2961999999999994E-2</v>
      </c>
    </row>
    <row r="49" spans="1:7" ht="12.75" customHeight="1">
      <c r="A49" s="13" t="s">
        <v>12</v>
      </c>
      <c r="B49" s="10">
        <f>B43*G49</f>
        <v>22651.657096320003</v>
      </c>
      <c r="C49" s="1"/>
      <c r="D49" s="10">
        <f>D43*G49</f>
        <v>23480.98974424</v>
      </c>
      <c r="E49" s="11">
        <f>G49*E43</f>
        <v>6313.5214419200001</v>
      </c>
      <c r="G49" s="1">
        <v>0.14274400000000001</v>
      </c>
    </row>
    <row r="50" spans="1:7">
      <c r="A50" s="13" t="s">
        <v>13</v>
      </c>
      <c r="B50" s="10">
        <f>B43*G50</f>
        <v>18585.930295440001</v>
      </c>
      <c r="C50" s="1"/>
      <c r="D50" s="10">
        <f>D43*G50</f>
        <v>19266.406726829999</v>
      </c>
      <c r="E50" s="11">
        <f>E43*G50</f>
        <v>5180.31281064</v>
      </c>
      <c r="G50" s="1">
        <v>0.117123</v>
      </c>
    </row>
    <row r="51" spans="1:7" ht="12.75" customHeight="1">
      <c r="A51" s="13" t="s">
        <v>14</v>
      </c>
      <c r="B51" s="10">
        <f>B43*G51</f>
        <v>677.59468560000005</v>
      </c>
      <c r="C51" s="1"/>
      <c r="D51" s="10">
        <f>D43*G51</f>
        <v>702.40308670000002</v>
      </c>
      <c r="E51" s="11">
        <f>E43*G51</f>
        <v>188.8607336</v>
      </c>
      <c r="G51" s="1">
        <v>4.2700000000000004E-3</v>
      </c>
    </row>
    <row r="52" spans="1:7" ht="12.75" customHeight="1">
      <c r="A52" s="13" t="s">
        <v>15</v>
      </c>
      <c r="B52" s="10">
        <f>B43*G52</f>
        <v>24587.641912319999</v>
      </c>
      <c r="C52" s="1"/>
      <c r="D52" s="10">
        <f>D43*G52</f>
        <v>25487.85570624</v>
      </c>
      <c r="E52" s="11">
        <f>E43*G52</f>
        <v>6853.1235379199998</v>
      </c>
      <c r="G52" s="1">
        <v>0.154944</v>
      </c>
    </row>
    <row r="53" spans="1:7">
      <c r="A53" s="13" t="s">
        <v>16</v>
      </c>
      <c r="B53" s="10">
        <f>B43*G53</f>
        <v>29330.963398799999</v>
      </c>
      <c r="C53" s="1"/>
      <c r="D53" s="10">
        <f>D43*G53</f>
        <v>30404.841810349997</v>
      </c>
      <c r="E53" s="11">
        <f>E43*G53</f>
        <v>8175.1929028000004</v>
      </c>
      <c r="G53" s="1">
        <v>0.184835</v>
      </c>
    </row>
    <row r="54" spans="1:7" ht="12.75" customHeight="1">
      <c r="A54" s="13" t="s">
        <v>17</v>
      </c>
      <c r="B54" s="10">
        <f>B43*G54</f>
        <v>4065.7268008800002</v>
      </c>
      <c r="C54" s="1"/>
      <c r="D54" s="10">
        <f>D43*G54</f>
        <v>4214.5830174100001</v>
      </c>
      <c r="E54" s="11">
        <f>E43*G54</f>
        <v>1133.20863128</v>
      </c>
      <c r="G54" s="1">
        <v>2.5621000000000001E-2</v>
      </c>
    </row>
    <row r="55" spans="1:7" ht="13.5" customHeight="1" thickBot="1">
      <c r="A55" s="20" t="s">
        <v>18</v>
      </c>
      <c r="B55" s="10" t="s">
        <v>74</v>
      </c>
      <c r="C55" s="1"/>
      <c r="D55" s="10" t="s">
        <v>75</v>
      </c>
      <c r="E55" s="11" t="s">
        <v>76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7"/>
  <sheetViews>
    <sheetView topLeftCell="A46" workbookViewId="0">
      <selection activeCell="A63" sqref="A63:D67"/>
    </sheetView>
  </sheetViews>
  <sheetFormatPr defaultColWidth="7.5703125" defaultRowHeight="11.25"/>
  <cols>
    <col min="1" max="1" width="59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7" customHeight="1">
      <c r="A1" s="85" t="s">
        <v>733</v>
      </c>
      <c r="B1" s="85"/>
      <c r="C1" s="85"/>
    </row>
    <row r="2" spans="1:7" ht="15">
      <c r="A2" s="58"/>
      <c r="B2" s="58"/>
      <c r="C2" s="58"/>
    </row>
    <row r="3" spans="1:7" ht="36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640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210820.2</v>
      </c>
      <c r="C7" s="1"/>
      <c r="D7" s="5">
        <v>221002.55</v>
      </c>
      <c r="E7" s="6">
        <v>38144.21</v>
      </c>
    </row>
    <row r="8" spans="1:7" ht="12.75" customHeight="1">
      <c r="A8" s="18" t="s">
        <v>5</v>
      </c>
      <c r="B8" s="10" t="s">
        <v>77</v>
      </c>
      <c r="C8" s="1"/>
      <c r="D8" s="10" t="s">
        <v>78</v>
      </c>
      <c r="E8" s="11" t="s">
        <v>79</v>
      </c>
    </row>
    <row r="9" spans="1:7" ht="12.75" customHeight="1">
      <c r="A9" s="18" t="s">
        <v>6</v>
      </c>
      <c r="B9" s="10">
        <v>157776.72</v>
      </c>
      <c r="C9" s="1"/>
      <c r="D9" s="10">
        <v>165484.44</v>
      </c>
      <c r="E9" s="11">
        <v>28641.05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28.873139760000001</v>
      </c>
      <c r="C11" s="1"/>
      <c r="D11" s="10">
        <f>D9*G11</f>
        <v>30.28365252</v>
      </c>
      <c r="E11" s="11">
        <f>E9*G11</f>
        <v>5.2413121499999997</v>
      </c>
      <c r="G11" s="1">
        <v>1.83E-4</v>
      </c>
    </row>
    <row r="12" spans="1:7" ht="12.75" customHeight="1">
      <c r="A12" s="13" t="s">
        <v>9</v>
      </c>
      <c r="B12" s="10">
        <f>B9*G12</f>
        <v>20307.914961359998</v>
      </c>
      <c r="C12" s="1"/>
      <c r="D12" s="10">
        <f>D9*G12</f>
        <v>21299.998725720001</v>
      </c>
      <c r="E12" s="11">
        <f>E9*G12</f>
        <v>3686.4754686499996</v>
      </c>
      <c r="G12" s="1">
        <v>0.12871299999999999</v>
      </c>
    </row>
    <row r="13" spans="1:7" ht="12.75" customHeight="1">
      <c r="A13" s="13" t="s">
        <v>10</v>
      </c>
      <c r="B13" s="10">
        <f>B9*G13</f>
        <v>25024.01889888</v>
      </c>
      <c r="C13" s="1"/>
      <c r="D13" s="10">
        <f>D9*G13</f>
        <v>26246.494121759999</v>
      </c>
      <c r="E13" s="11">
        <f>E9*G13</f>
        <v>4542.5850941999997</v>
      </c>
      <c r="G13" s="1">
        <v>0.15860399999999999</v>
      </c>
    </row>
    <row r="14" spans="1:7" ht="12.75" customHeight="1">
      <c r="A14" s="13" t="s">
        <v>11</v>
      </c>
      <c r="B14" s="10">
        <f>B9*G14</f>
        <v>13089.472244639999</v>
      </c>
      <c r="C14" s="1"/>
      <c r="D14" s="10">
        <f>D9*G14</f>
        <v>13728.920111279998</v>
      </c>
      <c r="E14" s="11">
        <f>E9*G14</f>
        <v>2376.1187900999998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22521.680119680001</v>
      </c>
      <c r="C15" s="1"/>
      <c r="D15" s="10">
        <f>D9*G15</f>
        <v>23621.910903360003</v>
      </c>
      <c r="E15" s="11">
        <f>G15*E9</f>
        <v>4088.3380412000001</v>
      </c>
      <c r="G15" s="1">
        <v>0.14274400000000001</v>
      </c>
    </row>
    <row r="16" spans="1:7">
      <c r="A16" s="13" t="s">
        <v>13</v>
      </c>
      <c r="B16" s="10">
        <f>B9*G16</f>
        <v>18479.282776560001</v>
      </c>
      <c r="C16" s="1"/>
      <c r="D16" s="10">
        <f>D9*G16</f>
        <v>19382.034066120003</v>
      </c>
      <c r="E16" s="11">
        <f>E9*G16</f>
        <v>3354.52569915</v>
      </c>
      <c r="G16" s="1">
        <v>0.117123</v>
      </c>
    </row>
    <row r="17" spans="1:7" ht="12.75" customHeight="1">
      <c r="A17" s="13" t="s">
        <v>14</v>
      </c>
      <c r="B17" s="10">
        <f>B9*G17</f>
        <v>673.70659440000009</v>
      </c>
      <c r="C17" s="1"/>
      <c r="D17" s="10">
        <f>D9*G17</f>
        <v>706.61855880000007</v>
      </c>
      <c r="E17" s="11">
        <f>E9*G17</f>
        <v>122.29728350000001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24446.556103679999</v>
      </c>
      <c r="C18" s="1"/>
      <c r="D18" s="10">
        <f>D9*G18</f>
        <v>25640.821071359998</v>
      </c>
      <c r="E18" s="11">
        <f>E9*G18</f>
        <v>4437.7588512000002</v>
      </c>
      <c r="G18" s="1">
        <v>0.154944</v>
      </c>
    </row>
    <row r="19" spans="1:7" ht="22.5">
      <c r="A19" s="13" t="s">
        <v>16</v>
      </c>
      <c r="B19" s="10">
        <f>B9*G19</f>
        <v>29162.660041200001</v>
      </c>
      <c r="C19" s="1"/>
      <c r="D19" s="10">
        <f>D9*G19</f>
        <v>30587.3164674</v>
      </c>
      <c r="E19" s="11">
        <f>E9*G19</f>
        <v>5293.8684767499999</v>
      </c>
      <c r="G19" s="1">
        <v>0.184835</v>
      </c>
    </row>
    <row r="20" spans="1:7" ht="12.75" customHeight="1">
      <c r="A20" s="13" t="s">
        <v>17</v>
      </c>
      <c r="B20" s="10">
        <f>B9*G20</f>
        <v>4042.3973431200002</v>
      </c>
      <c r="C20" s="1"/>
      <c r="D20" s="10">
        <f>D9*G20</f>
        <v>4239.87683724</v>
      </c>
      <c r="E20" s="11">
        <f>E9*G20</f>
        <v>733.81234204999998</v>
      </c>
      <c r="G20" s="1">
        <v>2.5621000000000001E-2</v>
      </c>
    </row>
    <row r="21" spans="1:7" ht="12.75" customHeight="1">
      <c r="A21" s="18" t="s">
        <v>18</v>
      </c>
      <c r="B21" s="10" t="s">
        <v>80</v>
      </c>
      <c r="C21" s="1"/>
      <c r="D21" s="10" t="s">
        <v>81</v>
      </c>
      <c r="E21" s="11" t="s">
        <v>82</v>
      </c>
    </row>
    <row r="22" spans="1:7" ht="13.5" customHeight="1" thickBot="1">
      <c r="A22" s="20" t="s">
        <v>21</v>
      </c>
      <c r="B22" s="10"/>
      <c r="C22" s="1"/>
      <c r="D22" s="10">
        <v>500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221002.55</v>
      </c>
      <c r="C25" s="5"/>
      <c r="D25" s="1"/>
      <c r="E25" s="6">
        <v>38144.21</v>
      </c>
    </row>
    <row r="26" spans="1:7" ht="12.75" customHeight="1">
      <c r="A26" s="18" t="s">
        <v>5</v>
      </c>
      <c r="B26" s="10" t="s">
        <v>78</v>
      </c>
      <c r="C26" s="10"/>
      <c r="D26" s="1"/>
      <c r="E26" s="11" t="s">
        <v>79</v>
      </c>
    </row>
    <row r="27" spans="1:7" ht="12.75" customHeight="1">
      <c r="A27" s="18" t="s">
        <v>6</v>
      </c>
      <c r="B27" s="10">
        <v>165484.44</v>
      </c>
      <c r="C27" s="10"/>
      <c r="D27" s="1"/>
      <c r="E27" s="11">
        <v>28641.05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30.28365252</v>
      </c>
      <c r="C29" s="10"/>
      <c r="D29" s="1"/>
      <c r="E29" s="11">
        <f>E27*G29</f>
        <v>5.2413121499999997</v>
      </c>
      <c r="G29" s="1">
        <v>1.83E-4</v>
      </c>
    </row>
    <row r="30" spans="1:7" ht="12.75" customHeight="1">
      <c r="A30" s="13" t="s">
        <v>9</v>
      </c>
      <c r="B30" s="10">
        <f>B27*G30</f>
        <v>21299.998725720001</v>
      </c>
      <c r="C30" s="10"/>
      <c r="D30" s="1"/>
      <c r="E30" s="11">
        <f>E27*G30</f>
        <v>3686.4754686499996</v>
      </c>
      <c r="G30" s="1">
        <v>0.12871299999999999</v>
      </c>
    </row>
    <row r="31" spans="1:7" ht="12.75" customHeight="1">
      <c r="A31" s="13" t="s">
        <v>10</v>
      </c>
      <c r="B31" s="10">
        <f>B27*G31</f>
        <v>26246.494121759999</v>
      </c>
      <c r="C31" s="10"/>
      <c r="D31" s="1"/>
      <c r="E31" s="11">
        <f>E27*G31</f>
        <v>4542.5850941999997</v>
      </c>
      <c r="G31" s="1">
        <v>0.15860399999999999</v>
      </c>
    </row>
    <row r="32" spans="1:7" ht="12.75" customHeight="1">
      <c r="A32" s="13" t="s">
        <v>11</v>
      </c>
      <c r="B32" s="10">
        <f>B27*G32</f>
        <v>13728.920111279998</v>
      </c>
      <c r="C32" s="10"/>
      <c r="D32" s="1"/>
      <c r="E32" s="11">
        <f>E27*G32</f>
        <v>2376.1187900999998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23621.910903360003</v>
      </c>
      <c r="C33" s="10"/>
      <c r="D33" s="1"/>
      <c r="E33" s="11">
        <f>G33*E27</f>
        <v>4088.3380412000001</v>
      </c>
      <c r="G33" s="1">
        <v>0.14274400000000001</v>
      </c>
    </row>
    <row r="34" spans="1:7">
      <c r="A34" s="13" t="s">
        <v>13</v>
      </c>
      <c r="B34" s="10">
        <f>B27*G34</f>
        <v>19382.034066120003</v>
      </c>
      <c r="C34" s="10"/>
      <c r="D34" s="1"/>
      <c r="E34" s="11">
        <f>E27*G34</f>
        <v>3354.52569915</v>
      </c>
      <c r="G34" s="1">
        <v>0.117123</v>
      </c>
    </row>
    <row r="35" spans="1:7" ht="12.75" customHeight="1">
      <c r="A35" s="13" t="s">
        <v>14</v>
      </c>
      <c r="B35" s="10">
        <f>B27*G35</f>
        <v>706.61855880000007</v>
      </c>
      <c r="C35" s="10"/>
      <c r="D35" s="1"/>
      <c r="E35" s="11">
        <f>E27*G35</f>
        <v>122.29728350000001</v>
      </c>
      <c r="G35" s="1">
        <v>4.2700000000000004E-3</v>
      </c>
    </row>
    <row r="36" spans="1:7" ht="12.75" customHeight="1">
      <c r="A36" s="13" t="s">
        <v>15</v>
      </c>
      <c r="B36" s="10">
        <f>B27*G36</f>
        <v>25640.821071359998</v>
      </c>
      <c r="C36" s="10"/>
      <c r="D36" s="1"/>
      <c r="E36" s="11">
        <f>E27*G36</f>
        <v>4437.7588512000002</v>
      </c>
      <c r="G36" s="1">
        <v>0.154944</v>
      </c>
    </row>
    <row r="37" spans="1:7" ht="22.5">
      <c r="A37" s="13" t="s">
        <v>16</v>
      </c>
      <c r="B37" s="10">
        <f>B27*G37</f>
        <v>30587.3164674</v>
      </c>
      <c r="C37" s="10"/>
      <c r="D37" s="1"/>
      <c r="E37" s="11">
        <f>E27*G37</f>
        <v>5293.8684767499999</v>
      </c>
      <c r="G37" s="1">
        <v>0.184835</v>
      </c>
    </row>
    <row r="38" spans="1:7" ht="12.75" customHeight="1">
      <c r="A38" s="13" t="s">
        <v>17</v>
      </c>
      <c r="B38" s="10">
        <f>B27*G38</f>
        <v>4239.87683724</v>
      </c>
      <c r="C38" s="10"/>
      <c r="D38" s="1"/>
      <c r="E38" s="11">
        <f>E27*G38</f>
        <v>733.81234204999998</v>
      </c>
      <c r="G38" s="1">
        <v>2.5621000000000001E-2</v>
      </c>
    </row>
    <row r="39" spans="1:7" ht="12.75" customHeight="1">
      <c r="A39" s="18" t="s">
        <v>18</v>
      </c>
      <c r="B39" s="10" t="s">
        <v>81</v>
      </c>
      <c r="C39" s="10"/>
      <c r="D39" s="1"/>
      <c r="E39" s="11" t="s">
        <v>82</v>
      </c>
    </row>
    <row r="40" spans="1:7" ht="13.5" customHeight="1" thickBot="1">
      <c r="A40" s="20" t="s">
        <v>21</v>
      </c>
      <c r="B40" s="10">
        <v>500</v>
      </c>
      <c r="C40" s="10"/>
      <c r="D40" s="1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210820.2</v>
      </c>
      <c r="C43" s="1"/>
      <c r="D43" s="5">
        <v>221002.55</v>
      </c>
      <c r="E43" s="6">
        <v>38144.21</v>
      </c>
    </row>
    <row r="44" spans="1:7" ht="12.75" customHeight="1">
      <c r="A44" s="18" t="s">
        <v>5</v>
      </c>
      <c r="B44" s="10" t="s">
        <v>77</v>
      </c>
      <c r="C44" s="1"/>
      <c r="D44" s="10" t="s">
        <v>78</v>
      </c>
      <c r="E44" s="11" t="s">
        <v>79</v>
      </c>
    </row>
    <row r="45" spans="1:7" ht="12.75" customHeight="1">
      <c r="A45" s="18" t="s">
        <v>6</v>
      </c>
      <c r="B45" s="10">
        <v>157776.72</v>
      </c>
      <c r="C45" s="1"/>
      <c r="D45" s="10">
        <v>165484.44</v>
      </c>
      <c r="E45" s="11">
        <v>28641.05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28.873139760000001</v>
      </c>
      <c r="C47" s="1"/>
      <c r="D47" s="10">
        <f>D45*G47</f>
        <v>30.28365252</v>
      </c>
      <c r="E47" s="11">
        <f>E45*G47</f>
        <v>5.2413121499999997</v>
      </c>
      <c r="G47" s="1">
        <v>1.83E-4</v>
      </c>
    </row>
    <row r="48" spans="1:7" ht="12.75" customHeight="1">
      <c r="A48" s="13" t="s">
        <v>9</v>
      </c>
      <c r="B48" s="10">
        <f>B45*G48</f>
        <v>20307.914961359998</v>
      </c>
      <c r="C48" s="1"/>
      <c r="D48" s="10">
        <f>D45*G48</f>
        <v>21299.998725720001</v>
      </c>
      <c r="E48" s="11">
        <f>E45*G48</f>
        <v>3686.4754686499996</v>
      </c>
      <c r="G48" s="1">
        <v>0.12871299999999999</v>
      </c>
    </row>
    <row r="49" spans="1:7" ht="12.75" customHeight="1">
      <c r="A49" s="13" t="s">
        <v>10</v>
      </c>
      <c r="B49" s="10">
        <f>B45*G49</f>
        <v>25024.01889888</v>
      </c>
      <c r="C49" s="1"/>
      <c r="D49" s="10">
        <f>D45*G49</f>
        <v>26246.494121759999</v>
      </c>
      <c r="E49" s="11">
        <f>E45*G49</f>
        <v>4542.5850941999997</v>
      </c>
      <c r="G49" s="1">
        <v>0.15860399999999999</v>
      </c>
    </row>
    <row r="50" spans="1:7" ht="12.75" customHeight="1">
      <c r="A50" s="13" t="s">
        <v>11</v>
      </c>
      <c r="B50" s="10">
        <f>B45*G50</f>
        <v>13089.472244639999</v>
      </c>
      <c r="C50" s="1"/>
      <c r="D50" s="10">
        <f>D45*G50</f>
        <v>13728.920111279998</v>
      </c>
      <c r="E50" s="11">
        <f>E45*G50</f>
        <v>2376.1187900999998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22521.680119680001</v>
      </c>
      <c r="C51" s="1"/>
      <c r="D51" s="10">
        <f>D45*G51</f>
        <v>23621.910903360003</v>
      </c>
      <c r="E51" s="11">
        <f>G51*E45</f>
        <v>4088.3380412000001</v>
      </c>
      <c r="G51" s="1">
        <v>0.14274400000000001</v>
      </c>
    </row>
    <row r="52" spans="1:7">
      <c r="A52" s="13" t="s">
        <v>13</v>
      </c>
      <c r="B52" s="10">
        <f>B45*G52</f>
        <v>18479.282776560001</v>
      </c>
      <c r="C52" s="1"/>
      <c r="D52" s="10">
        <f>D45*G52</f>
        <v>19382.034066120003</v>
      </c>
      <c r="E52" s="11">
        <f>E45*G52</f>
        <v>3354.52569915</v>
      </c>
      <c r="G52" s="1">
        <v>0.117123</v>
      </c>
    </row>
    <row r="53" spans="1:7" ht="12.75" customHeight="1">
      <c r="A53" s="13" t="s">
        <v>14</v>
      </c>
      <c r="B53" s="10">
        <f>B45*G53</f>
        <v>673.70659440000009</v>
      </c>
      <c r="C53" s="1"/>
      <c r="D53" s="10">
        <f>D45*G53</f>
        <v>706.61855880000007</v>
      </c>
      <c r="E53" s="11">
        <f>E45*G53</f>
        <v>122.29728350000001</v>
      </c>
      <c r="G53" s="1">
        <v>4.2700000000000004E-3</v>
      </c>
    </row>
    <row r="54" spans="1:7" ht="12.75" customHeight="1">
      <c r="A54" s="13" t="s">
        <v>15</v>
      </c>
      <c r="B54" s="10">
        <f>B45*G54</f>
        <v>24446.556103679999</v>
      </c>
      <c r="C54" s="1"/>
      <c r="D54" s="10">
        <f>D45*G54</f>
        <v>25640.821071359998</v>
      </c>
      <c r="E54" s="11">
        <f>E45*G54</f>
        <v>4437.7588512000002</v>
      </c>
      <c r="G54" s="1">
        <v>0.154944</v>
      </c>
    </row>
    <row r="55" spans="1:7" ht="22.5">
      <c r="A55" s="13" t="s">
        <v>16</v>
      </c>
      <c r="B55" s="10">
        <f>B45*G55</f>
        <v>29162.660041200001</v>
      </c>
      <c r="C55" s="1"/>
      <c r="D55" s="10">
        <f>D45*G55</f>
        <v>30587.3164674</v>
      </c>
      <c r="E55" s="11">
        <f>E45*G55</f>
        <v>5293.8684767499999</v>
      </c>
      <c r="G55" s="1">
        <v>0.184835</v>
      </c>
    </row>
    <row r="56" spans="1:7" ht="12.75" customHeight="1">
      <c r="A56" s="13" t="s">
        <v>17</v>
      </c>
      <c r="B56" s="10">
        <f>B45*G56</f>
        <v>4042.3973431200002</v>
      </c>
      <c r="C56" s="1"/>
      <c r="D56" s="10">
        <f>D45*G56</f>
        <v>4239.87683724</v>
      </c>
      <c r="E56" s="11">
        <f>E45*G56</f>
        <v>733.81234204999998</v>
      </c>
      <c r="G56" s="1">
        <v>2.5621000000000001E-2</v>
      </c>
    </row>
    <row r="57" spans="1:7" ht="12.75" customHeight="1">
      <c r="A57" s="18" t="s">
        <v>18</v>
      </c>
      <c r="B57" s="10" t="s">
        <v>80</v>
      </c>
      <c r="C57" s="1"/>
      <c r="D57" s="10" t="s">
        <v>81</v>
      </c>
      <c r="E57" s="11" t="s">
        <v>82</v>
      </c>
    </row>
    <row r="58" spans="1:7" ht="13.5" customHeight="1" thickBot="1">
      <c r="A58" s="20" t="s">
        <v>21</v>
      </c>
      <c r="B58" s="10"/>
      <c r="C58" s="1"/>
      <c r="D58" s="10">
        <v>500</v>
      </c>
      <c r="E58" s="11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-165484.44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4"/>
  <sheetViews>
    <sheetView topLeftCell="A40" workbookViewId="0">
      <selection activeCell="A60" sqref="A60:D64"/>
    </sheetView>
  </sheetViews>
  <sheetFormatPr defaultColWidth="7.5703125" defaultRowHeight="11.25"/>
  <cols>
    <col min="1" max="1" width="57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8.5" customHeight="1">
      <c r="A1" s="85" t="s">
        <v>734</v>
      </c>
      <c r="B1" s="85"/>
      <c r="C1" s="85"/>
    </row>
    <row r="2" spans="1:7" ht="15">
      <c r="A2" s="58"/>
      <c r="B2" s="58"/>
      <c r="C2" s="58"/>
    </row>
    <row r="3" spans="1:7" ht="37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641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219846.92</v>
      </c>
      <c r="C7" s="1"/>
      <c r="D7" s="5">
        <v>217626.32</v>
      </c>
      <c r="E7" s="6">
        <v>58017.89</v>
      </c>
    </row>
    <row r="8" spans="1:7" ht="12.75" customHeight="1">
      <c r="A8" s="18" t="s">
        <v>5</v>
      </c>
      <c r="B8" s="10" t="s">
        <v>83</v>
      </c>
      <c r="C8" s="1"/>
      <c r="D8" s="10" t="s">
        <v>84</v>
      </c>
      <c r="E8" s="11" t="s">
        <v>85</v>
      </c>
    </row>
    <row r="9" spans="1:7" ht="12.75" customHeight="1">
      <c r="A9" s="18" t="s">
        <v>6</v>
      </c>
      <c r="B9" s="10">
        <v>162654.6</v>
      </c>
      <c r="C9" s="1"/>
      <c r="D9" s="10">
        <v>161131.07</v>
      </c>
      <c r="E9" s="11">
        <v>43309.66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29.765791800000002</v>
      </c>
      <c r="C11" s="1"/>
      <c r="D11" s="10">
        <f>D9*G11</f>
        <v>29.48698581</v>
      </c>
      <c r="E11" s="11">
        <f>E9*G11</f>
        <v>7.9256677800000004</v>
      </c>
      <c r="G11" s="1">
        <v>1.83E-4</v>
      </c>
    </row>
    <row r="12" spans="1:7" ht="12.75" customHeight="1">
      <c r="A12" s="13" t="s">
        <v>9</v>
      </c>
      <c r="B12" s="10">
        <f>B9*G12</f>
        <v>20935.761529799998</v>
      </c>
      <c r="C12" s="1"/>
      <c r="D12" s="10">
        <f>D9*G12</f>
        <v>20739.663412909998</v>
      </c>
      <c r="E12" s="11">
        <f>E9*G12</f>
        <v>5574.5162675800002</v>
      </c>
      <c r="G12" s="1">
        <v>0.12871299999999999</v>
      </c>
    </row>
    <row r="13" spans="1:7" ht="12.75" customHeight="1">
      <c r="A13" s="13" t="s">
        <v>10</v>
      </c>
      <c r="B13" s="10">
        <f>B9*G13</f>
        <v>25797.6701784</v>
      </c>
      <c r="C13" s="1"/>
      <c r="D13" s="10">
        <f>D9*G13</f>
        <v>25556.03222628</v>
      </c>
      <c r="E13" s="11">
        <f>E9*G13</f>
        <v>6869.0853146400004</v>
      </c>
      <c r="G13" s="1">
        <v>0.15860399999999999</v>
      </c>
    </row>
    <row r="14" spans="1:7" ht="12.75" customHeight="1">
      <c r="A14" s="13" t="s">
        <v>11</v>
      </c>
      <c r="B14" s="10">
        <f>B9*G14</f>
        <v>13494.1509252</v>
      </c>
      <c r="C14" s="1"/>
      <c r="D14" s="10">
        <f>D9*G14</f>
        <v>13367.75582934</v>
      </c>
      <c r="E14" s="11">
        <f>E9*G14</f>
        <v>3593.0560129199998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23217.968222400003</v>
      </c>
      <c r="C15" s="1"/>
      <c r="D15" s="10">
        <f>D9*G15</f>
        <v>23000.493456080003</v>
      </c>
      <c r="E15" s="11">
        <f>G15*E9</f>
        <v>6182.1941070400007</v>
      </c>
      <c r="G15" s="1">
        <v>0.14274400000000001</v>
      </c>
    </row>
    <row r="16" spans="1:7">
      <c r="A16" s="13" t="s">
        <v>13</v>
      </c>
      <c r="B16" s="10">
        <f>B9*G16</f>
        <v>19050.594715800002</v>
      </c>
      <c r="C16" s="1"/>
      <c r="D16" s="10">
        <f>D9*G16</f>
        <v>18872.15431161</v>
      </c>
      <c r="E16" s="11">
        <f>E9*G16</f>
        <v>5072.5573081800003</v>
      </c>
      <c r="G16" s="1">
        <v>0.117123</v>
      </c>
    </row>
    <row r="17" spans="1:7" ht="12.75" customHeight="1">
      <c r="A17" s="13" t="s">
        <v>14</v>
      </c>
      <c r="B17" s="10">
        <f>B9*G17</f>
        <v>694.53514200000006</v>
      </c>
      <c r="C17" s="1"/>
      <c r="D17" s="10">
        <f>D9*G17</f>
        <v>688.02966890000005</v>
      </c>
      <c r="E17" s="11">
        <f>E9*G17</f>
        <v>184.93224820000003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25202.354342400002</v>
      </c>
      <c r="C18" s="1"/>
      <c r="D18" s="10">
        <f>D9*G18</f>
        <v>24966.292510080002</v>
      </c>
      <c r="E18" s="11">
        <f>E9*G18</f>
        <v>6710.5719590400004</v>
      </c>
      <c r="G18" s="1">
        <v>0.154944</v>
      </c>
    </row>
    <row r="19" spans="1:7" ht="22.5">
      <c r="A19" s="13" t="s">
        <v>16</v>
      </c>
      <c r="B19" s="10">
        <f>B9*G19</f>
        <v>30064.262991</v>
      </c>
      <c r="C19" s="1"/>
      <c r="D19" s="10">
        <f>D9*G19</f>
        <v>29782.66132345</v>
      </c>
      <c r="E19" s="11">
        <f>E9*G19</f>
        <v>8005.1410061000006</v>
      </c>
      <c r="G19" s="1">
        <v>0.184835</v>
      </c>
    </row>
    <row r="20" spans="1:7" ht="12.75" customHeight="1">
      <c r="A20" s="13" t="s">
        <v>17</v>
      </c>
      <c r="B20" s="10">
        <f>B9*G20</f>
        <v>4167.3735065999999</v>
      </c>
      <c r="C20" s="1"/>
      <c r="D20" s="10">
        <f>D9*G20</f>
        <v>4128.3391444700001</v>
      </c>
      <c r="E20" s="11">
        <f>E9*G20</f>
        <v>1109.6367988600002</v>
      </c>
      <c r="G20" s="1">
        <v>2.5621000000000001E-2</v>
      </c>
    </row>
    <row r="21" spans="1:7" ht="13.5" customHeight="1" thickBot="1">
      <c r="A21" s="20" t="s">
        <v>18</v>
      </c>
      <c r="B21" s="10" t="s">
        <v>86</v>
      </c>
      <c r="C21" s="1"/>
      <c r="D21" s="10" t="s">
        <v>87</v>
      </c>
      <c r="E21" s="11" t="s">
        <v>88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217626.32</v>
      </c>
      <c r="C24" s="5"/>
      <c r="D24" s="1"/>
      <c r="E24" s="6">
        <v>58017.89</v>
      </c>
    </row>
    <row r="25" spans="1:7" ht="12.75" customHeight="1">
      <c r="A25" s="18" t="s">
        <v>5</v>
      </c>
      <c r="B25" s="10" t="s">
        <v>84</v>
      </c>
      <c r="C25" s="10"/>
      <c r="D25" s="1"/>
      <c r="E25" s="11" t="s">
        <v>85</v>
      </c>
    </row>
    <row r="26" spans="1:7" ht="12.75" customHeight="1">
      <c r="A26" s="18" t="s">
        <v>6</v>
      </c>
      <c r="B26" s="10">
        <v>161131.07</v>
      </c>
      <c r="C26" s="10"/>
      <c r="D26" s="1"/>
      <c r="E26" s="11">
        <v>43309.66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29.48698581</v>
      </c>
      <c r="C28" s="10"/>
      <c r="D28" s="1"/>
      <c r="E28" s="11">
        <f>E26*G28</f>
        <v>7.9256677800000004</v>
      </c>
      <c r="G28" s="1">
        <v>1.83E-4</v>
      </c>
    </row>
    <row r="29" spans="1:7" ht="12.75" customHeight="1">
      <c r="A29" s="13" t="s">
        <v>9</v>
      </c>
      <c r="B29" s="10">
        <f>B26*G29</f>
        <v>20739.663412909998</v>
      </c>
      <c r="C29" s="10"/>
      <c r="D29" s="1"/>
      <c r="E29" s="11">
        <f>E26*G29</f>
        <v>5574.5162675800002</v>
      </c>
      <c r="G29" s="1">
        <v>0.12871299999999999</v>
      </c>
    </row>
    <row r="30" spans="1:7" ht="12.75" customHeight="1">
      <c r="A30" s="13" t="s">
        <v>10</v>
      </c>
      <c r="B30" s="10">
        <f>B26*G30</f>
        <v>25556.03222628</v>
      </c>
      <c r="C30" s="10"/>
      <c r="D30" s="1"/>
      <c r="E30" s="11">
        <f>E26*G30</f>
        <v>6869.0853146400004</v>
      </c>
      <c r="G30" s="1">
        <v>0.15860399999999999</v>
      </c>
    </row>
    <row r="31" spans="1:7" ht="12.75" customHeight="1">
      <c r="A31" s="13" t="s">
        <v>11</v>
      </c>
      <c r="B31" s="10">
        <f>B26*G31</f>
        <v>13367.75582934</v>
      </c>
      <c r="C31" s="10"/>
      <c r="D31" s="1"/>
      <c r="E31" s="11">
        <f>E26*G31</f>
        <v>3593.0560129199998</v>
      </c>
      <c r="G31" s="1">
        <v>8.2961999999999994E-2</v>
      </c>
    </row>
    <row r="32" spans="1:7" ht="12.75" customHeight="1">
      <c r="A32" s="13" t="s">
        <v>12</v>
      </c>
      <c r="B32" s="10">
        <f>B26*G32</f>
        <v>23000.493456080003</v>
      </c>
      <c r="C32" s="10"/>
      <c r="D32" s="1"/>
      <c r="E32" s="11">
        <f>G32*E26</f>
        <v>6182.1941070400007</v>
      </c>
      <c r="G32" s="1">
        <v>0.14274400000000001</v>
      </c>
    </row>
    <row r="33" spans="1:7">
      <c r="A33" s="13" t="s">
        <v>13</v>
      </c>
      <c r="B33" s="10">
        <f>B26*G33</f>
        <v>18872.15431161</v>
      </c>
      <c r="C33" s="10"/>
      <c r="D33" s="1"/>
      <c r="E33" s="11">
        <f>E26*G33</f>
        <v>5072.5573081800003</v>
      </c>
      <c r="G33" s="1">
        <v>0.117123</v>
      </c>
    </row>
    <row r="34" spans="1:7" ht="12.75" customHeight="1">
      <c r="A34" s="13" t="s">
        <v>14</v>
      </c>
      <c r="B34" s="10">
        <f>B26*G34</f>
        <v>688.02966890000005</v>
      </c>
      <c r="C34" s="10"/>
      <c r="D34" s="1"/>
      <c r="E34" s="11">
        <f>E26*G34</f>
        <v>184.93224820000003</v>
      </c>
      <c r="G34" s="1">
        <v>4.2700000000000004E-3</v>
      </c>
    </row>
    <row r="35" spans="1:7" ht="12.75" customHeight="1">
      <c r="A35" s="13" t="s">
        <v>15</v>
      </c>
      <c r="B35" s="10">
        <f>B26*G35</f>
        <v>24966.292510080002</v>
      </c>
      <c r="C35" s="10"/>
      <c r="D35" s="1"/>
      <c r="E35" s="11">
        <f>E26*G35</f>
        <v>6710.5719590400004</v>
      </c>
      <c r="G35" s="1">
        <v>0.154944</v>
      </c>
    </row>
    <row r="36" spans="1:7" ht="22.5">
      <c r="A36" s="13" t="s">
        <v>16</v>
      </c>
      <c r="B36" s="10">
        <f>B26*G36</f>
        <v>29782.66132345</v>
      </c>
      <c r="C36" s="10"/>
      <c r="D36" s="1"/>
      <c r="E36" s="11">
        <f>E26*G36</f>
        <v>8005.1410061000006</v>
      </c>
      <c r="G36" s="1">
        <v>0.184835</v>
      </c>
    </row>
    <row r="37" spans="1:7" ht="12.75" customHeight="1">
      <c r="A37" s="13" t="s">
        <v>17</v>
      </c>
      <c r="B37" s="10">
        <f>B26*G37</f>
        <v>4128.3391444700001</v>
      </c>
      <c r="C37" s="10"/>
      <c r="D37" s="1"/>
      <c r="E37" s="11">
        <f>E26*G37</f>
        <v>1109.6367988600002</v>
      </c>
      <c r="G37" s="1">
        <v>2.5621000000000001E-2</v>
      </c>
    </row>
    <row r="38" spans="1:7" ht="13.5" customHeight="1" thickBot="1">
      <c r="A38" s="20" t="s">
        <v>18</v>
      </c>
      <c r="B38" s="10" t="s">
        <v>87</v>
      </c>
      <c r="C38" s="10"/>
      <c r="D38" s="1"/>
      <c r="E38" s="11" t="s">
        <v>88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219846.92</v>
      </c>
      <c r="C41" s="1"/>
      <c r="D41" s="5">
        <v>217626.32</v>
      </c>
      <c r="E41" s="6">
        <v>58017.89</v>
      </c>
    </row>
    <row r="42" spans="1:7" ht="12.75" customHeight="1">
      <c r="A42" s="18" t="s">
        <v>5</v>
      </c>
      <c r="B42" s="10" t="s">
        <v>83</v>
      </c>
      <c r="C42" s="1"/>
      <c r="D42" s="10" t="s">
        <v>84</v>
      </c>
      <c r="E42" s="11" t="s">
        <v>85</v>
      </c>
    </row>
    <row r="43" spans="1:7" ht="12.75" customHeight="1">
      <c r="A43" s="18" t="s">
        <v>6</v>
      </c>
      <c r="B43" s="10">
        <v>162654.6</v>
      </c>
      <c r="C43" s="1"/>
      <c r="D43" s="10">
        <v>161131.07</v>
      </c>
      <c r="E43" s="11">
        <v>43309.66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29.765791800000002</v>
      </c>
      <c r="C45" s="1"/>
      <c r="D45" s="10">
        <f>D43*G45</f>
        <v>29.48698581</v>
      </c>
      <c r="E45" s="11">
        <f>E43*G45</f>
        <v>7.9256677800000004</v>
      </c>
      <c r="G45" s="1">
        <v>1.83E-4</v>
      </c>
    </row>
    <row r="46" spans="1:7" ht="12.75" customHeight="1">
      <c r="A46" s="13" t="s">
        <v>9</v>
      </c>
      <c r="B46" s="10">
        <f>B43*G46</f>
        <v>20935.761529799998</v>
      </c>
      <c r="C46" s="1"/>
      <c r="D46" s="10">
        <f>D43*G46</f>
        <v>20739.663412909998</v>
      </c>
      <c r="E46" s="11">
        <f>E43*G46</f>
        <v>5574.5162675800002</v>
      </c>
      <c r="G46" s="1">
        <v>0.12871299999999999</v>
      </c>
    </row>
    <row r="47" spans="1:7" ht="12.75" customHeight="1">
      <c r="A47" s="13" t="s">
        <v>10</v>
      </c>
      <c r="B47" s="10">
        <f>B43*G47</f>
        <v>25797.6701784</v>
      </c>
      <c r="C47" s="1"/>
      <c r="D47" s="10">
        <f>D43*G47</f>
        <v>25556.03222628</v>
      </c>
      <c r="E47" s="11">
        <f>E43*G47</f>
        <v>6869.0853146400004</v>
      </c>
      <c r="G47" s="1">
        <v>0.15860399999999999</v>
      </c>
    </row>
    <row r="48" spans="1:7" ht="12.75" customHeight="1">
      <c r="A48" s="13" t="s">
        <v>11</v>
      </c>
      <c r="B48" s="10">
        <f>B43*G48</f>
        <v>13494.1509252</v>
      </c>
      <c r="C48" s="1"/>
      <c r="D48" s="10">
        <f>D43*G48</f>
        <v>13367.75582934</v>
      </c>
      <c r="E48" s="11">
        <f>E43*G48</f>
        <v>3593.0560129199998</v>
      </c>
      <c r="G48" s="1">
        <v>8.2961999999999994E-2</v>
      </c>
    </row>
    <row r="49" spans="1:7" ht="12.75" customHeight="1">
      <c r="A49" s="13" t="s">
        <v>12</v>
      </c>
      <c r="B49" s="10">
        <f>B43*G49</f>
        <v>23217.968222400003</v>
      </c>
      <c r="C49" s="1"/>
      <c r="D49" s="10">
        <f>D43*G49</f>
        <v>23000.493456080003</v>
      </c>
      <c r="E49" s="11">
        <f>G49*E43</f>
        <v>6182.1941070400007</v>
      </c>
      <c r="G49" s="1">
        <v>0.14274400000000001</v>
      </c>
    </row>
    <row r="50" spans="1:7">
      <c r="A50" s="13" t="s">
        <v>13</v>
      </c>
      <c r="B50" s="10">
        <f>B43*G50</f>
        <v>19050.594715800002</v>
      </c>
      <c r="C50" s="1"/>
      <c r="D50" s="10">
        <f>D43*G50</f>
        <v>18872.15431161</v>
      </c>
      <c r="E50" s="11">
        <f>E43*G50</f>
        <v>5072.5573081800003</v>
      </c>
      <c r="G50" s="1">
        <v>0.117123</v>
      </c>
    </row>
    <row r="51" spans="1:7" ht="12.75" customHeight="1">
      <c r="A51" s="13" t="s">
        <v>14</v>
      </c>
      <c r="B51" s="10">
        <f>B43*G51</f>
        <v>694.53514200000006</v>
      </c>
      <c r="C51" s="1"/>
      <c r="D51" s="10">
        <f>D43*G51</f>
        <v>688.02966890000005</v>
      </c>
      <c r="E51" s="11">
        <f>E43*G51</f>
        <v>184.93224820000003</v>
      </c>
      <c r="G51" s="1">
        <v>4.2700000000000004E-3</v>
      </c>
    </row>
    <row r="52" spans="1:7" ht="12.75" customHeight="1">
      <c r="A52" s="13" t="s">
        <v>15</v>
      </c>
      <c r="B52" s="10">
        <f>B43*G52</f>
        <v>25202.354342400002</v>
      </c>
      <c r="C52" s="1"/>
      <c r="D52" s="10">
        <f>D43*G52</f>
        <v>24966.292510080002</v>
      </c>
      <c r="E52" s="11">
        <f>E43*G52</f>
        <v>6710.5719590400004</v>
      </c>
      <c r="G52" s="1">
        <v>0.154944</v>
      </c>
    </row>
    <row r="53" spans="1:7" ht="22.5">
      <c r="A53" s="13" t="s">
        <v>16</v>
      </c>
      <c r="B53" s="10">
        <f>B43*G53</f>
        <v>30064.262991</v>
      </c>
      <c r="C53" s="1"/>
      <c r="D53" s="10">
        <f>D43*G53</f>
        <v>29782.66132345</v>
      </c>
      <c r="E53" s="11">
        <f>E43*G53</f>
        <v>8005.1410061000006</v>
      </c>
      <c r="G53" s="1">
        <v>0.184835</v>
      </c>
    </row>
    <row r="54" spans="1:7" ht="12.75" customHeight="1">
      <c r="A54" s="13" t="s">
        <v>17</v>
      </c>
      <c r="B54" s="10">
        <f>B43*G54</f>
        <v>4167.3735065999999</v>
      </c>
      <c r="C54" s="1"/>
      <c r="D54" s="10">
        <f>D43*G54</f>
        <v>4128.3391444700001</v>
      </c>
      <c r="E54" s="11">
        <f>E43*G54</f>
        <v>1109.6367988600002</v>
      </c>
      <c r="G54" s="1">
        <v>2.5621000000000001E-2</v>
      </c>
    </row>
    <row r="55" spans="1:7" ht="13.5" customHeight="1" thickBot="1">
      <c r="A55" s="20" t="s">
        <v>18</v>
      </c>
      <c r="B55" s="10" t="s">
        <v>86</v>
      </c>
      <c r="C55" s="1"/>
      <c r="D55" s="10" t="s">
        <v>87</v>
      </c>
      <c r="E55" s="11" t="s">
        <v>88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7"/>
  <sheetViews>
    <sheetView topLeftCell="A40" workbookViewId="0">
      <selection activeCell="A63" sqref="A63:D67"/>
    </sheetView>
  </sheetViews>
  <sheetFormatPr defaultColWidth="7.5703125" defaultRowHeight="11.25"/>
  <cols>
    <col min="1" max="1" width="56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38.25" customHeight="1">
      <c r="A1" s="94" t="s">
        <v>735</v>
      </c>
      <c r="B1" s="95"/>
      <c r="C1" s="68"/>
    </row>
    <row r="2" spans="1:7" ht="15">
      <c r="A2" s="58"/>
      <c r="B2" s="58"/>
      <c r="C2" s="58"/>
    </row>
    <row r="3" spans="1:7" ht="25.5" customHeight="1">
      <c r="A3" s="96" t="s">
        <v>606</v>
      </c>
      <c r="B3" s="97"/>
      <c r="C3" s="68"/>
    </row>
    <row r="4" spans="1:7" ht="12.75">
      <c r="A4" s="59" t="s">
        <v>607</v>
      </c>
      <c r="B4" s="61" t="s">
        <v>642</v>
      </c>
      <c r="C4" s="1"/>
    </row>
    <row r="5" spans="1:7" ht="11.25" customHeight="1">
      <c r="A5" s="96" t="s">
        <v>609</v>
      </c>
      <c r="B5" s="97"/>
      <c r="C5" s="96"/>
    </row>
    <row r="6" spans="1:7" ht="12" customHeight="1" thickBot="1">
      <c r="A6" s="98"/>
      <c r="B6" s="99"/>
      <c r="C6" s="98"/>
    </row>
    <row r="7" spans="1:7">
      <c r="A7" s="17" t="s">
        <v>4</v>
      </c>
      <c r="B7" s="5">
        <v>215431.67999999999</v>
      </c>
      <c r="C7" s="1"/>
      <c r="D7" s="5">
        <v>252113.59</v>
      </c>
      <c r="E7" s="6">
        <v>60078.28</v>
      </c>
    </row>
    <row r="8" spans="1:7" ht="12.75" customHeight="1">
      <c r="A8" s="18" t="s">
        <v>5</v>
      </c>
      <c r="B8" s="10" t="s">
        <v>89</v>
      </c>
      <c r="C8" s="1"/>
      <c r="D8" s="10" t="s">
        <v>90</v>
      </c>
      <c r="E8" s="11" t="s">
        <v>91</v>
      </c>
    </row>
    <row r="9" spans="1:7" ht="12.75" customHeight="1">
      <c r="A9" s="18" t="s">
        <v>6</v>
      </c>
      <c r="B9" s="10">
        <v>158681.64000000001</v>
      </c>
      <c r="C9" s="1"/>
      <c r="D9" s="10">
        <v>184542</v>
      </c>
      <c r="E9" s="11">
        <v>43668.66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29.038740120000003</v>
      </c>
      <c r="C11" s="1"/>
      <c r="D11" s="10">
        <f>D9*G11</f>
        <v>33.771186</v>
      </c>
      <c r="E11" s="11">
        <f>E9*G11</f>
        <v>7.9913647800000005</v>
      </c>
      <c r="G11" s="1">
        <v>1.83E-4</v>
      </c>
    </row>
    <row r="12" spans="1:7" ht="12.75" customHeight="1">
      <c r="A12" s="13" t="s">
        <v>9</v>
      </c>
      <c r="B12" s="10">
        <f>B9*G12</f>
        <v>20424.389929320001</v>
      </c>
      <c r="C12" s="1"/>
      <c r="D12" s="10">
        <f>D9*G12</f>
        <v>23752.954446</v>
      </c>
      <c r="E12" s="11">
        <f>E9*G12</f>
        <v>5620.7242345800005</v>
      </c>
      <c r="G12" s="1">
        <v>0.12871299999999999</v>
      </c>
    </row>
    <row r="13" spans="1:7" ht="12.75" customHeight="1">
      <c r="A13" s="13" t="s">
        <v>10</v>
      </c>
      <c r="B13" s="10">
        <f>B9*G13</f>
        <v>25167.54283056</v>
      </c>
      <c r="C13" s="1"/>
      <c r="D13" s="10">
        <f>D9*G13</f>
        <v>29269.099367999999</v>
      </c>
      <c r="E13" s="11">
        <f>E9*G13</f>
        <v>6926.0241506400007</v>
      </c>
      <c r="G13" s="1">
        <v>0.15860399999999999</v>
      </c>
    </row>
    <row r="14" spans="1:7" ht="12.75" customHeight="1">
      <c r="A14" s="13" t="s">
        <v>11</v>
      </c>
      <c r="B14" s="10">
        <f>B9*G14</f>
        <v>13164.546217680001</v>
      </c>
      <c r="C14" s="1"/>
      <c r="D14" s="10">
        <f>D9*G14</f>
        <v>15309.973403999998</v>
      </c>
      <c r="E14" s="11">
        <f>E9*G14</f>
        <v>3622.83937092</v>
      </c>
      <c r="G14" s="1">
        <v>8.2961999999999994E-2</v>
      </c>
    </row>
    <row r="15" spans="1:7" ht="12.75" customHeight="1">
      <c r="A15" s="13" t="s">
        <v>12</v>
      </c>
      <c r="B15" s="10">
        <f>B9*G15</f>
        <v>22650.852020160004</v>
      </c>
      <c r="C15" s="1"/>
      <c r="D15" s="10">
        <f>D9*G15</f>
        <v>26342.263248000003</v>
      </c>
      <c r="E15" s="11">
        <f>G15*E9</f>
        <v>6233.4392030400013</v>
      </c>
      <c r="G15" s="1">
        <v>0.14274400000000001</v>
      </c>
    </row>
    <row r="16" spans="1:7">
      <c r="A16" s="13" t="s">
        <v>13</v>
      </c>
      <c r="B16" s="10">
        <f>B9*G16</f>
        <v>18585.269721720004</v>
      </c>
      <c r="C16" s="1"/>
      <c r="D16" s="10">
        <f>D9*G16</f>
        <v>21614.112666000001</v>
      </c>
      <c r="E16" s="11">
        <f>E9*G16</f>
        <v>5114.6044651800003</v>
      </c>
      <c r="G16" s="1">
        <v>0.117123</v>
      </c>
    </row>
    <row r="17" spans="1:7" ht="12.75" customHeight="1">
      <c r="A17" s="13" t="s">
        <v>14</v>
      </c>
      <c r="B17" s="10">
        <f>B9*G17</f>
        <v>677.57060280000007</v>
      </c>
      <c r="C17" s="1"/>
      <c r="D17" s="10">
        <f>D9*G17</f>
        <v>787.99434000000008</v>
      </c>
      <c r="E17" s="11">
        <f>E9*G17</f>
        <v>186.46517820000003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24586.768028160001</v>
      </c>
      <c r="C18" s="1"/>
      <c r="D18" s="10">
        <f>D9*G18</f>
        <v>28593.675648</v>
      </c>
      <c r="E18" s="11">
        <f>E9*G18</f>
        <v>6766.1968550400006</v>
      </c>
      <c r="G18" s="1">
        <v>0.154944</v>
      </c>
    </row>
    <row r="19" spans="1:7" ht="22.5">
      <c r="A19" s="13" t="s">
        <v>16</v>
      </c>
      <c r="B19" s="10">
        <f>B9*G19</f>
        <v>29329.920929400003</v>
      </c>
      <c r="C19" s="1"/>
      <c r="D19" s="10">
        <f>D9*G19</f>
        <v>34109.820570000003</v>
      </c>
      <c r="E19" s="11">
        <f>E9*G19</f>
        <v>8071.4967711000008</v>
      </c>
      <c r="G19" s="1">
        <v>0.184835</v>
      </c>
    </row>
    <row r="20" spans="1:7" ht="12.75" customHeight="1">
      <c r="A20" s="13" t="s">
        <v>17</v>
      </c>
      <c r="B20" s="10">
        <f>B9*G20</f>
        <v>4065.5822984400006</v>
      </c>
      <c r="C20" s="1"/>
      <c r="D20" s="10">
        <f>D9*G20</f>
        <v>4728.1505820000002</v>
      </c>
      <c r="E20" s="11">
        <f>E9*G20</f>
        <v>1118.8347378600001</v>
      </c>
      <c r="G20" s="1">
        <v>2.5621000000000001E-2</v>
      </c>
    </row>
    <row r="21" spans="1:7" ht="12.75" customHeight="1">
      <c r="A21" s="18" t="s">
        <v>18</v>
      </c>
      <c r="B21" s="10" t="s">
        <v>92</v>
      </c>
      <c r="C21" s="1"/>
      <c r="D21" s="10" t="s">
        <v>93</v>
      </c>
      <c r="E21" s="11" t="s">
        <v>94</v>
      </c>
    </row>
    <row r="22" spans="1:7" ht="13.5" customHeight="1" thickBot="1">
      <c r="A22" s="20" t="s">
        <v>21</v>
      </c>
      <c r="B22" s="10"/>
      <c r="C22" s="1"/>
      <c r="D22" s="10" t="s">
        <v>95</v>
      </c>
      <c r="E22" s="11" t="s">
        <v>25</v>
      </c>
    </row>
    <row r="23" spans="1:7" ht="11.25" customHeight="1">
      <c r="A23" s="96" t="s">
        <v>611</v>
      </c>
      <c r="B23" s="97"/>
      <c r="C23" s="96"/>
    </row>
    <row r="24" spans="1:7" ht="12" customHeight="1" thickBot="1">
      <c r="A24" s="98"/>
      <c r="B24" s="99"/>
      <c r="C24" s="98"/>
    </row>
    <row r="25" spans="1:7">
      <c r="A25" s="17" t="s">
        <v>4</v>
      </c>
      <c r="B25" s="5">
        <v>252113.59</v>
      </c>
      <c r="C25" s="5"/>
      <c r="D25" s="1"/>
      <c r="E25" s="6">
        <v>60078.28</v>
      </c>
    </row>
    <row r="26" spans="1:7" ht="12.75" customHeight="1">
      <c r="A26" s="18" t="s">
        <v>5</v>
      </c>
      <c r="B26" s="10" t="s">
        <v>90</v>
      </c>
      <c r="C26" s="10"/>
      <c r="D26" s="1"/>
      <c r="E26" s="11" t="s">
        <v>91</v>
      </c>
    </row>
    <row r="27" spans="1:7" ht="12.75" customHeight="1">
      <c r="A27" s="18" t="s">
        <v>6</v>
      </c>
      <c r="B27" s="10">
        <v>184542</v>
      </c>
      <c r="C27" s="10"/>
      <c r="D27" s="1"/>
      <c r="E27" s="11">
        <v>43668.66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33.771186</v>
      </c>
      <c r="C29" s="10"/>
      <c r="D29" s="1"/>
      <c r="E29" s="11">
        <f>E27*G29</f>
        <v>7.9913647800000005</v>
      </c>
      <c r="G29" s="1">
        <v>1.83E-4</v>
      </c>
    </row>
    <row r="30" spans="1:7" ht="12.75" customHeight="1">
      <c r="A30" s="13" t="s">
        <v>9</v>
      </c>
      <c r="B30" s="10">
        <f>B27*G30</f>
        <v>23752.954446</v>
      </c>
      <c r="C30" s="10"/>
      <c r="D30" s="1"/>
      <c r="E30" s="11">
        <f>E27*G30</f>
        <v>5620.7242345800005</v>
      </c>
      <c r="G30" s="1">
        <v>0.12871299999999999</v>
      </c>
    </row>
    <row r="31" spans="1:7" ht="12.75" customHeight="1">
      <c r="A31" s="13" t="s">
        <v>10</v>
      </c>
      <c r="B31" s="10">
        <f>B27*G31</f>
        <v>29269.099367999999</v>
      </c>
      <c r="C31" s="10"/>
      <c r="D31" s="1"/>
      <c r="E31" s="11">
        <f>E27*G31</f>
        <v>6926.0241506400007</v>
      </c>
      <c r="G31" s="1">
        <v>0.15860399999999999</v>
      </c>
    </row>
    <row r="32" spans="1:7" ht="12.75" customHeight="1">
      <c r="A32" s="13" t="s">
        <v>11</v>
      </c>
      <c r="B32" s="10">
        <f>B27*G32</f>
        <v>15309.973403999998</v>
      </c>
      <c r="C32" s="10"/>
      <c r="D32" s="1"/>
      <c r="E32" s="11">
        <f>E27*G32</f>
        <v>3622.83937092</v>
      </c>
      <c r="G32" s="1">
        <v>8.2961999999999994E-2</v>
      </c>
    </row>
    <row r="33" spans="1:7" ht="12.75" customHeight="1">
      <c r="A33" s="13" t="s">
        <v>12</v>
      </c>
      <c r="B33" s="10">
        <f>B27*G33</f>
        <v>26342.263248000003</v>
      </c>
      <c r="C33" s="10"/>
      <c r="D33" s="1"/>
      <c r="E33" s="11">
        <f>G33*E27</f>
        <v>6233.4392030400013</v>
      </c>
      <c r="G33" s="1">
        <v>0.14274400000000001</v>
      </c>
    </row>
    <row r="34" spans="1:7">
      <c r="A34" s="13" t="s">
        <v>13</v>
      </c>
      <c r="B34" s="10">
        <f>B27*G34</f>
        <v>21614.112666000001</v>
      </c>
      <c r="C34" s="10"/>
      <c r="D34" s="1"/>
      <c r="E34" s="11">
        <f>E27*G34</f>
        <v>5114.6044651800003</v>
      </c>
      <c r="G34" s="1">
        <v>0.117123</v>
      </c>
    </row>
    <row r="35" spans="1:7" ht="12.75" customHeight="1">
      <c r="A35" s="13" t="s">
        <v>14</v>
      </c>
      <c r="B35" s="10">
        <f>B27*G35</f>
        <v>787.99434000000008</v>
      </c>
      <c r="C35" s="10"/>
      <c r="D35" s="1"/>
      <c r="E35" s="11">
        <f>E27*G35</f>
        <v>186.46517820000003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28593.675648</v>
      </c>
      <c r="C36" s="10"/>
      <c r="D36" s="1"/>
      <c r="E36" s="11">
        <f>E27*G36</f>
        <v>6766.1968550400006</v>
      </c>
      <c r="G36" s="1">
        <v>0.154944</v>
      </c>
    </row>
    <row r="37" spans="1:7" ht="22.5">
      <c r="A37" s="13" t="s">
        <v>16</v>
      </c>
      <c r="B37" s="10">
        <f>B27*G37</f>
        <v>34109.820570000003</v>
      </c>
      <c r="C37" s="10"/>
      <c r="D37" s="1"/>
      <c r="E37" s="11">
        <f>E27*G37</f>
        <v>8071.4967711000008</v>
      </c>
      <c r="G37" s="1">
        <v>0.184835</v>
      </c>
    </row>
    <row r="38" spans="1:7" ht="12.75" customHeight="1">
      <c r="A38" s="13" t="s">
        <v>17</v>
      </c>
      <c r="B38" s="10">
        <f>B27*G38</f>
        <v>4728.1505820000002</v>
      </c>
      <c r="C38" s="10"/>
      <c r="D38" s="1"/>
      <c r="E38" s="11">
        <f>E27*G38</f>
        <v>1118.8347378600001</v>
      </c>
      <c r="G38" s="1">
        <v>2.5621000000000001E-2</v>
      </c>
    </row>
    <row r="39" spans="1:7" ht="12.75" customHeight="1">
      <c r="A39" s="18" t="s">
        <v>18</v>
      </c>
      <c r="B39" s="10" t="s">
        <v>93</v>
      </c>
      <c r="C39" s="10"/>
      <c r="D39" s="1"/>
      <c r="E39" s="11" t="s">
        <v>94</v>
      </c>
    </row>
    <row r="40" spans="1:7" ht="13.5" customHeight="1" thickBot="1">
      <c r="A40" s="20" t="s">
        <v>21</v>
      </c>
      <c r="B40" s="10" t="s">
        <v>95</v>
      </c>
      <c r="C40" s="10"/>
      <c r="D40" s="1"/>
      <c r="E40" s="11" t="s">
        <v>25</v>
      </c>
    </row>
    <row r="41" spans="1:7" ht="11.25" customHeight="1">
      <c r="A41" s="96" t="s">
        <v>612</v>
      </c>
      <c r="B41" s="97"/>
      <c r="C41" s="67"/>
    </row>
    <row r="42" spans="1:7" ht="12" customHeight="1" thickBot="1">
      <c r="A42" s="98"/>
      <c r="B42" s="99"/>
      <c r="C42" s="67"/>
    </row>
    <row r="43" spans="1:7">
      <c r="A43" s="17" t="s">
        <v>4</v>
      </c>
      <c r="B43" s="5">
        <v>215431.67999999999</v>
      </c>
      <c r="C43" s="1"/>
      <c r="D43" s="5">
        <v>252113.59</v>
      </c>
      <c r="E43" s="6">
        <v>60078.28</v>
      </c>
    </row>
    <row r="44" spans="1:7" ht="12.75" customHeight="1">
      <c r="A44" s="18" t="s">
        <v>5</v>
      </c>
      <c r="B44" s="10" t="s">
        <v>89</v>
      </c>
      <c r="C44" s="1"/>
      <c r="D44" s="10" t="s">
        <v>90</v>
      </c>
      <c r="E44" s="11" t="s">
        <v>91</v>
      </c>
    </row>
    <row r="45" spans="1:7" ht="12.75" customHeight="1">
      <c r="A45" s="18" t="s">
        <v>6</v>
      </c>
      <c r="B45" s="10">
        <v>158681.64000000001</v>
      </c>
      <c r="C45" s="1"/>
      <c r="D45" s="10">
        <v>184542</v>
      </c>
      <c r="E45" s="11">
        <v>43668.66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29.038740120000003</v>
      </c>
      <c r="C47" s="1"/>
      <c r="D47" s="10">
        <f>D45*G47</f>
        <v>33.771186</v>
      </c>
      <c r="E47" s="11">
        <f>E45*G47</f>
        <v>7.9913647800000005</v>
      </c>
      <c r="G47" s="1">
        <v>1.83E-4</v>
      </c>
    </row>
    <row r="48" spans="1:7" ht="12.75" customHeight="1">
      <c r="A48" s="13" t="s">
        <v>9</v>
      </c>
      <c r="B48" s="10">
        <f>B45*G48</f>
        <v>20424.389929320001</v>
      </c>
      <c r="C48" s="1"/>
      <c r="D48" s="10">
        <f>D45*G48</f>
        <v>23752.954446</v>
      </c>
      <c r="E48" s="11">
        <f>E45*G48</f>
        <v>5620.7242345800005</v>
      </c>
      <c r="G48" s="1">
        <v>0.12871299999999999</v>
      </c>
    </row>
    <row r="49" spans="1:7" ht="12.75" customHeight="1">
      <c r="A49" s="13" t="s">
        <v>10</v>
      </c>
      <c r="B49" s="10">
        <f>B45*G49</f>
        <v>25167.54283056</v>
      </c>
      <c r="C49" s="1"/>
      <c r="D49" s="10">
        <f>D45*G49</f>
        <v>29269.099367999999</v>
      </c>
      <c r="E49" s="11">
        <f>E45*G49</f>
        <v>6926.0241506400007</v>
      </c>
      <c r="G49" s="1">
        <v>0.15860399999999999</v>
      </c>
    </row>
    <row r="50" spans="1:7" ht="12.75" customHeight="1">
      <c r="A50" s="13" t="s">
        <v>11</v>
      </c>
      <c r="B50" s="10">
        <f>B45*G50</f>
        <v>13164.546217680001</v>
      </c>
      <c r="C50" s="1"/>
      <c r="D50" s="10">
        <f>D45*G50</f>
        <v>15309.973403999998</v>
      </c>
      <c r="E50" s="11">
        <f>E45*G50</f>
        <v>3622.83937092</v>
      </c>
      <c r="G50" s="1">
        <v>8.2961999999999994E-2</v>
      </c>
    </row>
    <row r="51" spans="1:7" ht="12.75" customHeight="1">
      <c r="A51" s="13" t="s">
        <v>12</v>
      </c>
      <c r="B51" s="10">
        <f>B45*G51</f>
        <v>22650.852020160004</v>
      </c>
      <c r="C51" s="1"/>
      <c r="D51" s="10">
        <f>D45*G51</f>
        <v>26342.263248000003</v>
      </c>
      <c r="E51" s="11">
        <f>G51*E45</f>
        <v>6233.4392030400013</v>
      </c>
      <c r="G51" s="1">
        <v>0.14274400000000001</v>
      </c>
    </row>
    <row r="52" spans="1:7">
      <c r="A52" s="13" t="s">
        <v>13</v>
      </c>
      <c r="B52" s="10">
        <f>B45*G52</f>
        <v>18585.269721720004</v>
      </c>
      <c r="C52" s="1"/>
      <c r="D52" s="10">
        <f>D45*G52</f>
        <v>21614.112666000001</v>
      </c>
      <c r="E52" s="11">
        <f>E45*G52</f>
        <v>5114.6044651800003</v>
      </c>
      <c r="G52" s="1">
        <v>0.117123</v>
      </c>
    </row>
    <row r="53" spans="1:7" ht="12.75" customHeight="1">
      <c r="A53" s="13" t="s">
        <v>14</v>
      </c>
      <c r="B53" s="10">
        <f>B45*G53</f>
        <v>677.57060280000007</v>
      </c>
      <c r="C53" s="1"/>
      <c r="D53" s="10">
        <f>D45*G53</f>
        <v>787.99434000000008</v>
      </c>
      <c r="E53" s="11">
        <f>E45*G53</f>
        <v>186.46517820000003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24586.768028160001</v>
      </c>
      <c r="C54" s="1"/>
      <c r="D54" s="10">
        <f>D45*G54</f>
        <v>28593.675648</v>
      </c>
      <c r="E54" s="11">
        <f>E45*G54</f>
        <v>6766.1968550400006</v>
      </c>
      <c r="G54" s="1">
        <v>0.154944</v>
      </c>
    </row>
    <row r="55" spans="1:7" ht="22.5">
      <c r="A55" s="13" t="s">
        <v>16</v>
      </c>
      <c r="B55" s="10">
        <f>B45*G55</f>
        <v>29329.920929400003</v>
      </c>
      <c r="C55" s="1"/>
      <c r="D55" s="10">
        <f>D45*G55</f>
        <v>34109.820570000003</v>
      </c>
      <c r="E55" s="11">
        <f>E45*G55</f>
        <v>8071.4967711000008</v>
      </c>
      <c r="G55" s="1">
        <v>0.184835</v>
      </c>
    </row>
    <row r="56" spans="1:7" ht="12.75" customHeight="1">
      <c r="A56" s="13" t="s">
        <v>17</v>
      </c>
      <c r="B56" s="10">
        <f>B45*G56</f>
        <v>4065.5822984400006</v>
      </c>
      <c r="C56" s="1"/>
      <c r="D56" s="10">
        <f>D45*G56</f>
        <v>4728.1505820000002</v>
      </c>
      <c r="E56" s="11">
        <f>E45*G56</f>
        <v>1118.8347378600001</v>
      </c>
      <c r="G56" s="1">
        <v>2.5621000000000001E-2</v>
      </c>
    </row>
    <row r="57" spans="1:7" ht="12.75" customHeight="1">
      <c r="A57" s="18" t="s">
        <v>18</v>
      </c>
      <c r="B57" s="10" t="s">
        <v>92</v>
      </c>
      <c r="C57" s="1"/>
      <c r="D57" s="10" t="s">
        <v>93</v>
      </c>
      <c r="E57" s="11" t="s">
        <v>94</v>
      </c>
    </row>
    <row r="58" spans="1:7" ht="13.5" customHeight="1" thickBot="1">
      <c r="A58" s="20" t="s">
        <v>21</v>
      </c>
      <c r="B58" s="10"/>
      <c r="C58" s="1"/>
      <c r="D58" s="10" t="s">
        <v>95</v>
      </c>
      <c r="E58" s="11" t="s">
        <v>25</v>
      </c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-184542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8">
    <mergeCell ref="A63:D63"/>
    <mergeCell ref="A1:B1"/>
    <mergeCell ref="A41:B42"/>
    <mergeCell ref="A23:B24"/>
    <mergeCell ref="C23:C24"/>
    <mergeCell ref="A5:B6"/>
    <mergeCell ref="A3:B3"/>
    <mergeCell ref="C5:C6"/>
  </mergeCells>
  <phoneticPr fontId="1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topLeftCell="A44" workbookViewId="0">
      <selection activeCell="A67" sqref="A67:D71"/>
    </sheetView>
  </sheetViews>
  <sheetFormatPr defaultColWidth="7.5703125" defaultRowHeight="11.25"/>
  <cols>
    <col min="1" max="1" width="52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5.75" customHeight="1">
      <c r="A1" s="85" t="s">
        <v>736</v>
      </c>
      <c r="B1" s="85"/>
      <c r="C1" s="85"/>
    </row>
    <row r="2" spans="1:7" ht="15">
      <c r="A2" s="58"/>
      <c r="B2" s="58"/>
      <c r="C2" s="58"/>
    </row>
    <row r="3" spans="1:7" ht="47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/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f>252515.28-B9</f>
        <v>230915.28</v>
      </c>
      <c r="C7" s="1"/>
      <c r="D7" s="5">
        <f>252016.51-D9</f>
        <v>235816.51</v>
      </c>
      <c r="E7" s="6">
        <f>90972.25-E9</f>
        <v>74772.25</v>
      </c>
    </row>
    <row r="8" spans="1:7" ht="12.75" customHeight="1">
      <c r="A8" s="18" t="s">
        <v>5</v>
      </c>
      <c r="B8" s="10" t="s">
        <v>96</v>
      </c>
      <c r="C8" s="1"/>
      <c r="D8" s="10" t="s">
        <v>97</v>
      </c>
      <c r="E8" s="11" t="s">
        <v>98</v>
      </c>
    </row>
    <row r="9" spans="1:7" ht="12.75" hidden="1" customHeight="1">
      <c r="A9" s="18" t="s">
        <v>32</v>
      </c>
      <c r="B9" s="10">
        <v>21600</v>
      </c>
      <c r="C9" s="1"/>
      <c r="D9" s="10">
        <v>16200</v>
      </c>
      <c r="E9" s="11">
        <v>16200</v>
      </c>
    </row>
    <row r="10" spans="1:7" ht="12.75" customHeight="1">
      <c r="A10" s="18" t="s">
        <v>6</v>
      </c>
      <c r="B10" s="10">
        <v>169927.92</v>
      </c>
      <c r="C10" s="1"/>
      <c r="D10" s="10">
        <v>174975.53</v>
      </c>
      <c r="E10" s="11">
        <v>55081.57</v>
      </c>
    </row>
    <row r="11" spans="1:7" ht="12.75" customHeight="1">
      <c r="A11" s="12" t="s">
        <v>7</v>
      </c>
      <c r="B11" s="10"/>
      <c r="C11" s="1"/>
      <c r="D11" s="10"/>
      <c r="E11" s="11"/>
    </row>
    <row r="12" spans="1:7" ht="12.75" customHeight="1">
      <c r="A12" s="13" t="s">
        <v>19</v>
      </c>
      <c r="B12" s="10">
        <f>B10*G12</f>
        <v>31.096809360000002</v>
      </c>
      <c r="C12" s="1"/>
      <c r="D12" s="10">
        <f>D10*G12</f>
        <v>32.020521989999999</v>
      </c>
      <c r="E12" s="11">
        <f>E10*G12</f>
        <v>10.07992731</v>
      </c>
      <c r="G12" s="1">
        <v>1.83E-4</v>
      </c>
    </row>
    <row r="13" spans="1:7" ht="12.75" customHeight="1">
      <c r="A13" s="13" t="s">
        <v>9</v>
      </c>
      <c r="B13" s="10">
        <f>B10*G13</f>
        <v>21871.932366960002</v>
      </c>
      <c r="C13" s="1"/>
      <c r="D13" s="10">
        <f>D10*G13</f>
        <v>22521.625392890001</v>
      </c>
      <c r="E13" s="11">
        <f>E10*G13</f>
        <v>7089.7141194099995</v>
      </c>
      <c r="G13" s="1">
        <v>0.12871299999999999</v>
      </c>
    </row>
    <row r="14" spans="1:7" ht="12.75" customHeight="1">
      <c r="A14" s="13" t="s">
        <v>10</v>
      </c>
      <c r="B14" s="10">
        <f>B10*G14</f>
        <v>26951.247823680002</v>
      </c>
      <c r="C14" s="1"/>
      <c r="D14" s="10">
        <f>D10*G14</f>
        <v>27751.818960119999</v>
      </c>
      <c r="E14" s="11">
        <f>E10*G14</f>
        <v>8736.15732828</v>
      </c>
      <c r="G14" s="1">
        <v>0.15860399999999999</v>
      </c>
    </row>
    <row r="15" spans="1:7" ht="12.75" customHeight="1">
      <c r="A15" s="13" t="s">
        <v>11</v>
      </c>
      <c r="B15" s="10">
        <f>B10*G15</f>
        <v>14097.56009904</v>
      </c>
      <c r="C15" s="1"/>
      <c r="D15" s="10">
        <f>D10*G15</f>
        <v>14516.31991986</v>
      </c>
      <c r="E15" s="11">
        <f>E10*G15</f>
        <v>4569.6772103399999</v>
      </c>
      <c r="G15" s="1">
        <v>8.2961999999999994E-2</v>
      </c>
    </row>
    <row r="16" spans="1:7" ht="12.75" customHeight="1">
      <c r="A16" s="13" t="s">
        <v>12</v>
      </c>
      <c r="B16" s="10">
        <f>B10*G16</f>
        <v>24256.191012480005</v>
      </c>
      <c r="C16" s="1"/>
      <c r="D16" s="10">
        <f>D10*G16</f>
        <v>24976.707054320002</v>
      </c>
      <c r="E16" s="11">
        <f>G16*E10</f>
        <v>7862.5636280800009</v>
      </c>
      <c r="G16" s="1">
        <v>0.14274400000000001</v>
      </c>
    </row>
    <row r="17" spans="1:7" ht="22.5">
      <c r="A17" s="13" t="s">
        <v>13</v>
      </c>
      <c r="B17" s="10">
        <f>B10*G17</f>
        <v>19902.467774160003</v>
      </c>
      <c r="C17" s="1"/>
      <c r="D17" s="10">
        <f>D10*G17</f>
        <v>20493.65900019</v>
      </c>
      <c r="E17" s="11">
        <f>E10*G17</f>
        <v>6451.3187231100001</v>
      </c>
      <c r="G17" s="1">
        <v>0.117123</v>
      </c>
    </row>
    <row r="18" spans="1:7" ht="12.75" customHeight="1">
      <c r="A18" s="13" t="s">
        <v>14</v>
      </c>
      <c r="B18" s="10">
        <f>B10*G18</f>
        <v>725.59221840000009</v>
      </c>
      <c r="C18" s="1"/>
      <c r="D18" s="10">
        <f>D10*G18</f>
        <v>747.14551310000002</v>
      </c>
      <c r="E18" s="11">
        <f>E10*G18</f>
        <v>235.19830390000001</v>
      </c>
      <c r="G18" s="1">
        <v>4.2700000000000004E-3</v>
      </c>
    </row>
    <row r="19" spans="1:7" ht="12.75" customHeight="1">
      <c r="A19" s="13" t="s">
        <v>15</v>
      </c>
      <c r="B19" s="10">
        <f>B10*G19</f>
        <v>26329.311636480001</v>
      </c>
      <c r="C19" s="1"/>
      <c r="D19" s="10">
        <f>D10*G19</f>
        <v>27111.408520320001</v>
      </c>
      <c r="E19" s="11">
        <f>E10*G19</f>
        <v>8534.5587820799992</v>
      </c>
      <c r="G19" s="1">
        <v>0.154944</v>
      </c>
    </row>
    <row r="20" spans="1:7" ht="22.5">
      <c r="A20" s="13" t="s">
        <v>16</v>
      </c>
      <c r="B20" s="10">
        <f>B10*G20</f>
        <v>31408.627093200001</v>
      </c>
      <c r="C20" s="1"/>
      <c r="D20" s="10">
        <f>D10*G20</f>
        <v>32341.60208755</v>
      </c>
      <c r="E20" s="11">
        <f>E10*G20</f>
        <v>10181.001990950001</v>
      </c>
      <c r="G20" s="1">
        <v>0.184835</v>
      </c>
    </row>
    <row r="21" spans="1:7" ht="12.75" customHeight="1">
      <c r="A21" s="13" t="s">
        <v>17</v>
      </c>
      <c r="B21" s="10">
        <f>B10*G21</f>
        <v>4353.7232383200007</v>
      </c>
      <c r="C21" s="1"/>
      <c r="D21" s="10">
        <f>D10*G21</f>
        <v>4483.0480541300003</v>
      </c>
      <c r="E21" s="11">
        <f>E10*G21</f>
        <v>1411.2449049700001</v>
      </c>
      <c r="G21" s="1">
        <v>2.5621000000000001E-2</v>
      </c>
    </row>
    <row r="22" spans="1:7" ht="12.75" customHeight="1">
      <c r="A22" s="18" t="s">
        <v>18</v>
      </c>
      <c r="B22" s="10" t="s">
        <v>99</v>
      </c>
      <c r="C22" s="1"/>
      <c r="D22" s="10" t="s">
        <v>100</v>
      </c>
      <c r="E22" s="11" t="s">
        <v>101</v>
      </c>
    </row>
    <row r="23" spans="1:7" ht="13.5" customHeight="1" thickBot="1">
      <c r="A23" s="20" t="s">
        <v>21</v>
      </c>
      <c r="B23" s="10"/>
      <c r="C23" s="1"/>
      <c r="D23" s="10">
        <v>1134</v>
      </c>
      <c r="E23" s="11"/>
    </row>
    <row r="24" spans="1:7">
      <c r="A24" s="92" t="s">
        <v>611</v>
      </c>
      <c r="B24" s="92"/>
      <c r="C24" s="92"/>
    </row>
    <row r="25" spans="1:7" ht="12" thickBot="1">
      <c r="A25" s="92"/>
      <c r="B25" s="92"/>
      <c r="C25" s="92"/>
    </row>
    <row r="26" spans="1:7">
      <c r="A26" s="17" t="s">
        <v>4</v>
      </c>
      <c r="B26" s="5">
        <f>252016.51-B28</f>
        <v>235816.51</v>
      </c>
      <c r="C26" s="5">
        <f>252515.28-C28</f>
        <v>230915.28</v>
      </c>
      <c r="D26" s="1"/>
      <c r="E26" s="6">
        <f>90972.25-E28</f>
        <v>74772.25</v>
      </c>
    </row>
    <row r="27" spans="1:7" ht="12.75" customHeight="1">
      <c r="A27" s="18" t="s">
        <v>5</v>
      </c>
      <c r="B27" s="10" t="s">
        <v>97</v>
      </c>
      <c r="C27" s="10" t="s">
        <v>96</v>
      </c>
      <c r="D27" s="1"/>
      <c r="E27" s="11" t="s">
        <v>98</v>
      </c>
    </row>
    <row r="28" spans="1:7" ht="12.75" hidden="1" customHeight="1">
      <c r="A28" s="18" t="s">
        <v>32</v>
      </c>
      <c r="B28" s="10">
        <v>16200</v>
      </c>
      <c r="C28" s="10">
        <v>21600</v>
      </c>
      <c r="D28" s="1"/>
      <c r="E28" s="11">
        <v>16200</v>
      </c>
    </row>
    <row r="29" spans="1:7" ht="12.75" customHeight="1">
      <c r="A29" s="18" t="s">
        <v>6</v>
      </c>
      <c r="B29" s="10">
        <v>174975.53</v>
      </c>
      <c r="C29" s="10">
        <v>169927.92</v>
      </c>
      <c r="D29" s="1"/>
      <c r="E29" s="11">
        <v>55081.57</v>
      </c>
    </row>
    <row r="30" spans="1:7" ht="12.75" customHeight="1">
      <c r="A30" s="12" t="s">
        <v>7</v>
      </c>
      <c r="B30" s="10"/>
      <c r="C30" s="10"/>
      <c r="D30" s="1"/>
      <c r="E30" s="11"/>
    </row>
    <row r="31" spans="1:7" ht="12.75" customHeight="1">
      <c r="A31" s="13" t="s">
        <v>19</v>
      </c>
      <c r="B31" s="10">
        <f>B29*G31</f>
        <v>32.020521989999999</v>
      </c>
      <c r="C31" s="10">
        <f>C29*G31</f>
        <v>31.096809360000002</v>
      </c>
      <c r="D31" s="1"/>
      <c r="E31" s="11">
        <f>E29*G31</f>
        <v>10.07992731</v>
      </c>
      <c r="G31" s="1">
        <v>1.83E-4</v>
      </c>
    </row>
    <row r="32" spans="1:7" ht="12.75" customHeight="1">
      <c r="A32" s="13" t="s">
        <v>9</v>
      </c>
      <c r="B32" s="10">
        <f>B29*G32</f>
        <v>22521.625392890001</v>
      </c>
      <c r="C32" s="10">
        <f>C29*G32</f>
        <v>21871.932366960002</v>
      </c>
      <c r="D32" s="1"/>
      <c r="E32" s="11">
        <f>E29*G32</f>
        <v>7089.7141194099995</v>
      </c>
      <c r="G32" s="1">
        <v>0.12871299999999999</v>
      </c>
    </row>
    <row r="33" spans="1:7" ht="12.75" customHeight="1">
      <c r="A33" s="13" t="s">
        <v>10</v>
      </c>
      <c r="B33" s="10">
        <f>B29*G33</f>
        <v>27751.818960119999</v>
      </c>
      <c r="C33" s="10">
        <f>C29*G33</f>
        <v>26951.247823680002</v>
      </c>
      <c r="D33" s="1"/>
      <c r="E33" s="11">
        <f>E29*G33</f>
        <v>8736.15732828</v>
      </c>
      <c r="G33" s="1">
        <v>0.15860399999999999</v>
      </c>
    </row>
    <row r="34" spans="1:7" ht="12.75" customHeight="1">
      <c r="A34" s="13" t="s">
        <v>11</v>
      </c>
      <c r="B34" s="10">
        <f>B29*G34</f>
        <v>14516.31991986</v>
      </c>
      <c r="C34" s="10">
        <f>C29*G34</f>
        <v>14097.56009904</v>
      </c>
      <c r="D34" s="1"/>
      <c r="E34" s="11">
        <f>E29*G34</f>
        <v>4569.6772103399999</v>
      </c>
      <c r="G34" s="1">
        <v>8.2961999999999994E-2</v>
      </c>
    </row>
    <row r="35" spans="1:7" ht="12.75" customHeight="1">
      <c r="A35" s="13" t="s">
        <v>12</v>
      </c>
      <c r="B35" s="10">
        <f>B29*G35</f>
        <v>24976.707054320002</v>
      </c>
      <c r="C35" s="10">
        <f>C29*G35</f>
        <v>24256.191012480005</v>
      </c>
      <c r="D35" s="1"/>
      <c r="E35" s="11">
        <f>G35*E29</f>
        <v>7862.5636280800009</v>
      </c>
      <c r="G35" s="1">
        <v>0.14274400000000001</v>
      </c>
    </row>
    <row r="36" spans="1:7" ht="22.5">
      <c r="A36" s="13" t="s">
        <v>13</v>
      </c>
      <c r="B36" s="10">
        <f>B29*G36</f>
        <v>20493.65900019</v>
      </c>
      <c r="C36" s="10">
        <f>C29*G36</f>
        <v>19902.467774160003</v>
      </c>
      <c r="D36" s="1"/>
      <c r="E36" s="11">
        <f>E29*G36</f>
        <v>6451.3187231100001</v>
      </c>
      <c r="G36" s="1">
        <v>0.117123</v>
      </c>
    </row>
    <row r="37" spans="1:7" ht="12.75" customHeight="1">
      <c r="A37" s="13" t="s">
        <v>14</v>
      </c>
      <c r="B37" s="10">
        <f>B29*G37</f>
        <v>747.14551310000002</v>
      </c>
      <c r="C37" s="10">
        <f>C29*G37</f>
        <v>725.59221840000009</v>
      </c>
      <c r="D37" s="1"/>
      <c r="E37" s="11">
        <f>E29*G37</f>
        <v>235.19830390000001</v>
      </c>
      <c r="G37" s="1">
        <v>4.2700000000000004E-3</v>
      </c>
    </row>
    <row r="38" spans="1:7" ht="12.75" customHeight="1">
      <c r="A38" s="13" t="s">
        <v>15</v>
      </c>
      <c r="B38" s="10">
        <f>B29*G38</f>
        <v>27111.408520320001</v>
      </c>
      <c r="C38" s="10">
        <f>C29*G38</f>
        <v>26329.311636480001</v>
      </c>
      <c r="D38" s="1"/>
      <c r="E38" s="11">
        <f>E29*G38</f>
        <v>8534.5587820799992</v>
      </c>
      <c r="G38" s="1">
        <v>0.154944</v>
      </c>
    </row>
    <row r="39" spans="1:7" ht="22.5">
      <c r="A39" s="13" t="s">
        <v>16</v>
      </c>
      <c r="B39" s="10">
        <f>B29*G39</f>
        <v>32341.60208755</v>
      </c>
      <c r="C39" s="10">
        <f>C29*G39</f>
        <v>31408.627093200001</v>
      </c>
      <c r="D39" s="1"/>
      <c r="E39" s="11">
        <f>E29*G39</f>
        <v>10181.001990950001</v>
      </c>
      <c r="G39" s="1">
        <v>0.184835</v>
      </c>
    </row>
    <row r="40" spans="1:7" ht="12.75" customHeight="1">
      <c r="A40" s="13" t="s">
        <v>17</v>
      </c>
      <c r="B40" s="10">
        <f>B29*G40</f>
        <v>4483.0480541300003</v>
      </c>
      <c r="C40" s="10">
        <f>C29*G40</f>
        <v>4353.7232383200007</v>
      </c>
      <c r="D40" s="1"/>
      <c r="E40" s="11">
        <f>E29*G40</f>
        <v>1411.2449049700001</v>
      </c>
      <c r="G40" s="1">
        <v>2.5621000000000001E-2</v>
      </c>
    </row>
    <row r="41" spans="1:7" ht="12.75" customHeight="1">
      <c r="A41" s="18" t="s">
        <v>18</v>
      </c>
      <c r="B41" s="10" t="s">
        <v>100</v>
      </c>
      <c r="C41" s="10" t="s">
        <v>99</v>
      </c>
      <c r="D41" s="1"/>
      <c r="E41" s="11" t="s">
        <v>101</v>
      </c>
    </row>
    <row r="42" spans="1:7" ht="13.5" customHeight="1" thickBot="1">
      <c r="A42" s="20" t="s">
        <v>21</v>
      </c>
      <c r="B42" s="10">
        <v>1134</v>
      </c>
      <c r="C42" s="10"/>
      <c r="D42" s="1"/>
      <c r="E42" s="11"/>
    </row>
    <row r="43" spans="1:7">
      <c r="A43" s="92" t="s">
        <v>612</v>
      </c>
      <c r="B43" s="92"/>
      <c r="C43" s="92"/>
    </row>
    <row r="44" spans="1:7" ht="12" thickBot="1">
      <c r="A44" s="92"/>
      <c r="B44" s="92"/>
      <c r="C44" s="92"/>
    </row>
    <row r="45" spans="1:7">
      <c r="A45" s="17" t="s">
        <v>4</v>
      </c>
      <c r="B45" s="5">
        <f>252515.28-B47</f>
        <v>230915.28</v>
      </c>
      <c r="C45" s="1"/>
      <c r="D45" s="5">
        <f>252016.51-D47</f>
        <v>235816.51</v>
      </c>
      <c r="E45" s="6">
        <f>90972.25-E47</f>
        <v>74772.25</v>
      </c>
    </row>
    <row r="46" spans="1:7" ht="12.75" customHeight="1">
      <c r="A46" s="18" t="s">
        <v>5</v>
      </c>
      <c r="B46" s="10" t="s">
        <v>96</v>
      </c>
      <c r="C46" s="1"/>
      <c r="D46" s="10" t="s">
        <v>97</v>
      </c>
      <c r="E46" s="11" t="s">
        <v>98</v>
      </c>
    </row>
    <row r="47" spans="1:7" ht="12.75" hidden="1" customHeight="1">
      <c r="A47" s="18" t="s">
        <v>32</v>
      </c>
      <c r="B47" s="10">
        <v>21600</v>
      </c>
      <c r="C47" s="1"/>
      <c r="D47" s="10">
        <v>16200</v>
      </c>
      <c r="E47" s="11">
        <v>16200</v>
      </c>
    </row>
    <row r="48" spans="1:7" ht="12.75" customHeight="1">
      <c r="A48" s="18" t="s">
        <v>6</v>
      </c>
      <c r="B48" s="10">
        <v>169927.92</v>
      </c>
      <c r="C48" s="1"/>
      <c r="D48" s="10">
        <v>174975.53</v>
      </c>
      <c r="E48" s="11">
        <v>55081.57</v>
      </c>
    </row>
    <row r="49" spans="1:7" ht="12.75" customHeight="1">
      <c r="A49" s="12" t="s">
        <v>7</v>
      </c>
      <c r="B49" s="10"/>
      <c r="C49" s="1"/>
      <c r="D49" s="10"/>
      <c r="E49" s="11"/>
    </row>
    <row r="50" spans="1:7" ht="12.75" customHeight="1">
      <c r="A50" s="13" t="s">
        <v>19</v>
      </c>
      <c r="B50" s="10">
        <f>B48*G50</f>
        <v>31.096809360000002</v>
      </c>
      <c r="C50" s="1"/>
      <c r="D50" s="10">
        <f>D48*G50</f>
        <v>32.020521989999999</v>
      </c>
      <c r="E50" s="11">
        <f>E48*G50</f>
        <v>10.07992731</v>
      </c>
      <c r="G50" s="1">
        <v>1.83E-4</v>
      </c>
    </row>
    <row r="51" spans="1:7" ht="12.75" customHeight="1">
      <c r="A51" s="13" t="s">
        <v>9</v>
      </c>
      <c r="B51" s="10">
        <f>B48*G51</f>
        <v>21871.932366960002</v>
      </c>
      <c r="C51" s="1"/>
      <c r="D51" s="10">
        <f>D48*G51</f>
        <v>22521.625392890001</v>
      </c>
      <c r="E51" s="11">
        <f>E48*G51</f>
        <v>7089.7141194099995</v>
      </c>
      <c r="G51" s="1">
        <v>0.12871299999999999</v>
      </c>
    </row>
    <row r="52" spans="1:7" ht="12.75" customHeight="1">
      <c r="A52" s="13" t="s">
        <v>10</v>
      </c>
      <c r="B52" s="10">
        <f>B48*G52</f>
        <v>26951.247823680002</v>
      </c>
      <c r="C52" s="1"/>
      <c r="D52" s="10">
        <f>D48*G52</f>
        <v>27751.818960119999</v>
      </c>
      <c r="E52" s="11">
        <f>E48*G52</f>
        <v>8736.15732828</v>
      </c>
      <c r="G52" s="1">
        <v>0.15860399999999999</v>
      </c>
    </row>
    <row r="53" spans="1:7" ht="12.75" customHeight="1">
      <c r="A53" s="13" t="s">
        <v>11</v>
      </c>
      <c r="B53" s="10">
        <f>B48*G53</f>
        <v>14097.56009904</v>
      </c>
      <c r="C53" s="1"/>
      <c r="D53" s="10">
        <f>D48*G53</f>
        <v>14516.31991986</v>
      </c>
      <c r="E53" s="11">
        <f>E48*G53</f>
        <v>4569.6772103399999</v>
      </c>
      <c r="G53" s="1">
        <v>8.2961999999999994E-2</v>
      </c>
    </row>
    <row r="54" spans="1:7" ht="12.75" customHeight="1">
      <c r="A54" s="13" t="s">
        <v>12</v>
      </c>
      <c r="B54" s="10">
        <f>B48*G54</f>
        <v>24256.191012480005</v>
      </c>
      <c r="C54" s="1"/>
      <c r="D54" s="10">
        <f>D48*G54</f>
        <v>24976.707054320002</v>
      </c>
      <c r="E54" s="11">
        <f>G54*E48</f>
        <v>7862.5636280800009</v>
      </c>
      <c r="G54" s="1">
        <v>0.14274400000000001</v>
      </c>
    </row>
    <row r="55" spans="1:7" ht="22.5">
      <c r="A55" s="13" t="s">
        <v>13</v>
      </c>
      <c r="B55" s="10">
        <f>B48*G55</f>
        <v>19902.467774160003</v>
      </c>
      <c r="C55" s="1"/>
      <c r="D55" s="10">
        <f>D48*G55</f>
        <v>20493.65900019</v>
      </c>
      <c r="E55" s="11">
        <f>E48*G55</f>
        <v>6451.3187231100001</v>
      </c>
      <c r="G55" s="1">
        <v>0.117123</v>
      </c>
    </row>
    <row r="56" spans="1:7" ht="12.75" customHeight="1">
      <c r="A56" s="13" t="s">
        <v>14</v>
      </c>
      <c r="B56" s="10">
        <f>B48*G56</f>
        <v>725.59221840000009</v>
      </c>
      <c r="C56" s="1"/>
      <c r="D56" s="10">
        <f>D48*G56</f>
        <v>747.14551310000002</v>
      </c>
      <c r="E56" s="11">
        <f>E48*G56</f>
        <v>235.19830390000001</v>
      </c>
      <c r="G56" s="1">
        <v>4.2700000000000004E-3</v>
      </c>
    </row>
    <row r="57" spans="1:7" ht="12.75" customHeight="1">
      <c r="A57" s="13" t="s">
        <v>15</v>
      </c>
      <c r="B57" s="10">
        <f>B48*G57</f>
        <v>26329.311636480001</v>
      </c>
      <c r="C57" s="1"/>
      <c r="D57" s="10">
        <f>D48*G57</f>
        <v>27111.408520320001</v>
      </c>
      <c r="E57" s="11">
        <f>E48*G57</f>
        <v>8534.5587820799992</v>
      </c>
      <c r="G57" s="1">
        <v>0.154944</v>
      </c>
    </row>
    <row r="58" spans="1:7" ht="22.5">
      <c r="A58" s="13" t="s">
        <v>16</v>
      </c>
      <c r="B58" s="10">
        <f>B48*G58</f>
        <v>31408.627093200001</v>
      </c>
      <c r="C58" s="1"/>
      <c r="D58" s="10">
        <f>D48*G58</f>
        <v>32341.60208755</v>
      </c>
      <c r="E58" s="11">
        <f>E48*G58</f>
        <v>10181.001990950001</v>
      </c>
      <c r="G58" s="1">
        <v>0.184835</v>
      </c>
    </row>
    <row r="59" spans="1:7" ht="12.75" customHeight="1">
      <c r="A59" s="13" t="s">
        <v>17</v>
      </c>
      <c r="B59" s="10">
        <f>B48*G59</f>
        <v>4353.7232383200007</v>
      </c>
      <c r="C59" s="1"/>
      <c r="D59" s="10">
        <f>D48*G59</f>
        <v>4483.0480541300003</v>
      </c>
      <c r="E59" s="11">
        <f>E48*G59</f>
        <v>1411.2449049700001</v>
      </c>
      <c r="G59" s="1">
        <v>2.5621000000000001E-2</v>
      </c>
    </row>
    <row r="60" spans="1:7" ht="12.75" customHeight="1">
      <c r="A60" s="18" t="s">
        <v>18</v>
      </c>
      <c r="B60" s="10" t="s">
        <v>99</v>
      </c>
      <c r="C60" s="1"/>
      <c r="D60" s="10" t="s">
        <v>100</v>
      </c>
      <c r="E60" s="11" t="s">
        <v>101</v>
      </c>
    </row>
    <row r="61" spans="1:7" ht="13.5" customHeight="1" thickBot="1">
      <c r="A61" s="20" t="s">
        <v>21</v>
      </c>
      <c r="B61" s="10"/>
      <c r="C61" s="1"/>
      <c r="D61" s="10">
        <v>1134</v>
      </c>
      <c r="E61" s="11"/>
    </row>
    <row r="63" spans="1:7" ht="12.75">
      <c r="A63" s="71" t="s">
        <v>827</v>
      </c>
      <c r="B63" s="72">
        <v>25</v>
      </c>
      <c r="C63" s="72">
        <v>25</v>
      </c>
    </row>
    <row r="64" spans="1:7" ht="12.75">
      <c r="A64" s="71" t="s">
        <v>828</v>
      </c>
      <c r="B64" s="72">
        <v>4</v>
      </c>
      <c r="C64" s="72">
        <v>4</v>
      </c>
    </row>
    <row r="65" spans="1:4" ht="12.75">
      <c r="A65" s="73" t="s">
        <v>829</v>
      </c>
      <c r="B65" s="72">
        <v>14</v>
      </c>
      <c r="C65" s="72">
        <v>14</v>
      </c>
    </row>
    <row r="67" spans="1:4" ht="12.75">
      <c r="A67" s="93" t="s">
        <v>832</v>
      </c>
      <c r="B67" s="93"/>
      <c r="C67" s="93"/>
      <c r="D67" s="93"/>
    </row>
    <row r="68" spans="1:4" ht="12">
      <c r="A68" s="82" t="s">
        <v>0</v>
      </c>
      <c r="B68" s="82"/>
      <c r="C68" s="77">
        <f>C31-C50</f>
        <v>31.096809360000002</v>
      </c>
      <c r="D68" s="78">
        <f>D41-D49</f>
        <v>0</v>
      </c>
    </row>
    <row r="69" spans="1:4" ht="12">
      <c r="A69" s="82" t="s">
        <v>1</v>
      </c>
      <c r="B69" s="82"/>
      <c r="C69" s="77">
        <f>C42-C61</f>
        <v>0</v>
      </c>
      <c r="D69" s="79">
        <f>D42-D64</f>
        <v>0</v>
      </c>
    </row>
    <row r="70" spans="1:4" ht="12">
      <c r="A70" s="83" t="s">
        <v>2</v>
      </c>
      <c r="B70" s="83"/>
      <c r="C70" s="80">
        <f>C30-C49</f>
        <v>0</v>
      </c>
      <c r="D70" s="79">
        <f>D43-D65</f>
        <v>0</v>
      </c>
    </row>
    <row r="71" spans="1:4" ht="36">
      <c r="A71" s="82" t="s">
        <v>3</v>
      </c>
      <c r="B71" s="82"/>
      <c r="C71" s="81">
        <f>[1]ерши!$H$317</f>
        <v>174673.59999999998</v>
      </c>
      <c r="D71" s="78">
        <v>565689.03</v>
      </c>
    </row>
  </sheetData>
  <mergeCells count="6">
    <mergeCell ref="A43:C44"/>
    <mergeCell ref="A67:D67"/>
    <mergeCell ref="A1:C1"/>
    <mergeCell ref="A3:C3"/>
    <mergeCell ref="A5:C6"/>
    <mergeCell ref="A24:C25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opLeftCell="A34" workbookViewId="0">
      <selection activeCell="N63" sqref="N63"/>
    </sheetView>
  </sheetViews>
  <sheetFormatPr defaultColWidth="7.5703125" defaultRowHeight="11.25"/>
  <cols>
    <col min="1" max="1" width="73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32.28515625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8.5" customHeight="1">
      <c r="A1" s="85" t="s">
        <v>620</v>
      </c>
      <c r="B1" s="85"/>
      <c r="C1" s="85"/>
    </row>
    <row r="2" spans="1:7" ht="15">
      <c r="A2" s="58"/>
      <c r="B2" s="58"/>
      <c r="C2" s="58"/>
    </row>
    <row r="3" spans="1:7" ht="39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622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214523.72</v>
      </c>
      <c r="C7" s="1"/>
      <c r="D7" s="5">
        <v>209080.01</v>
      </c>
      <c r="E7" s="6">
        <v>59553.18</v>
      </c>
    </row>
    <row r="8" spans="1:7" ht="12.75" customHeight="1">
      <c r="A8" s="18" t="s">
        <v>5</v>
      </c>
      <c r="B8" s="10">
        <v>11150</v>
      </c>
      <c r="C8" s="1"/>
      <c r="D8" s="10">
        <v>9939.26</v>
      </c>
      <c r="E8" s="11">
        <v>3135.74</v>
      </c>
    </row>
    <row r="9" spans="1:7" ht="12.75" customHeight="1">
      <c r="A9" s="18" t="s">
        <v>6</v>
      </c>
      <c r="B9" s="10">
        <v>158425.92000000001</v>
      </c>
      <c r="C9" s="1"/>
      <c r="D9" s="10">
        <v>154950.66</v>
      </c>
      <c r="E9" s="11">
        <v>44887.14</v>
      </c>
    </row>
    <row r="10" spans="1:7" ht="12.75" customHeight="1">
      <c r="A10" s="12" t="s">
        <v>7</v>
      </c>
      <c r="B10" s="10"/>
      <c r="C10" s="1"/>
      <c r="D10" s="10"/>
      <c r="E10" s="11"/>
      <c r="F10" s="19"/>
    </row>
    <row r="11" spans="1:7" ht="12.75" customHeight="1">
      <c r="A11" s="13" t="s">
        <v>19</v>
      </c>
      <c r="B11" s="10">
        <f>B9*G11</f>
        <v>28.991943360000004</v>
      </c>
      <c r="C11" s="1"/>
      <c r="D11" s="10">
        <f>D9*G11</f>
        <v>28.35597078</v>
      </c>
      <c r="E11" s="11">
        <f>E9*G11</f>
        <v>8.2143466200000006</v>
      </c>
      <c r="G11" s="1">
        <v>1.83E-4</v>
      </c>
    </row>
    <row r="12" spans="1:7" ht="12.75" customHeight="1">
      <c r="A12" s="13" t="s">
        <v>9</v>
      </c>
      <c r="B12" s="10">
        <f>B9*G12</f>
        <v>20391.475440959999</v>
      </c>
      <c r="C12" s="1"/>
      <c r="D12" s="10">
        <f>D9*G12</f>
        <v>19944.16430058</v>
      </c>
      <c r="E12" s="11">
        <f>E9*G12</f>
        <v>5777.55845082</v>
      </c>
      <c r="G12" s="1">
        <v>0.12871299999999999</v>
      </c>
    </row>
    <row r="13" spans="1:7" ht="12.75" customHeight="1">
      <c r="A13" s="13" t="s">
        <v>10</v>
      </c>
      <c r="B13" s="10">
        <f>B9*G13</f>
        <v>25126.984615680001</v>
      </c>
      <c r="C13" s="1"/>
      <c r="D13" s="10">
        <f>D9*G13</f>
        <v>24575.79447864</v>
      </c>
      <c r="E13" s="11">
        <f>E9*G13</f>
        <v>7119.2799525599994</v>
      </c>
      <c r="G13" s="1">
        <v>0.15860399999999999</v>
      </c>
    </row>
    <row r="14" spans="1:7" ht="12.75" customHeight="1">
      <c r="A14" s="13" t="s">
        <v>11</v>
      </c>
      <c r="B14" s="10">
        <f>B9*G14</f>
        <v>13143.331175040001</v>
      </c>
      <c r="C14" s="1"/>
      <c r="D14" s="10">
        <f>D9*G14</f>
        <v>12855.016654919998</v>
      </c>
      <c r="E14" s="11">
        <f>E9*G14</f>
        <v>3723.9269086799995</v>
      </c>
      <c r="G14" s="1">
        <v>8.2961999999999994E-2</v>
      </c>
    </row>
    <row r="15" spans="1:7" ht="12.75" customHeight="1">
      <c r="A15" s="13" t="s">
        <v>12</v>
      </c>
      <c r="B15" s="10">
        <f>B9*G15</f>
        <v>22614.349524480003</v>
      </c>
      <c r="C15" s="1"/>
      <c r="D15" s="10">
        <f>D9*G15</f>
        <v>22118.277011040002</v>
      </c>
      <c r="E15" s="11">
        <f>G15*E9</f>
        <v>6407.3699121600002</v>
      </c>
      <c r="G15" s="1">
        <v>0.14274400000000001</v>
      </c>
    </row>
    <row r="16" spans="1:7">
      <c r="A16" s="13" t="s">
        <v>13</v>
      </c>
      <c r="B16" s="10">
        <f>B9*G16</f>
        <v>18555.319028160004</v>
      </c>
      <c r="C16" s="1"/>
      <c r="D16" s="10">
        <f>D9*G16</f>
        <v>18148.28615118</v>
      </c>
      <c r="E16" s="11">
        <f>E9*G16</f>
        <v>5257.3164982200005</v>
      </c>
      <c r="G16" s="1">
        <v>0.117123</v>
      </c>
    </row>
    <row r="17" spans="1:7" ht="12.75" customHeight="1">
      <c r="A17" s="13" t="s">
        <v>14</v>
      </c>
      <c r="B17" s="10">
        <f>B9*G17</f>
        <v>676.47867840000015</v>
      </c>
      <c r="C17" s="1"/>
      <c r="D17" s="10">
        <f>D9*G17</f>
        <v>661.63931820000005</v>
      </c>
      <c r="E17" s="11">
        <f>E9*G17</f>
        <v>191.66808780000002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24547.145748480001</v>
      </c>
      <c r="C18" s="1"/>
      <c r="D18" s="10">
        <f>D9*G18</f>
        <v>24008.675063040002</v>
      </c>
      <c r="E18" s="11">
        <f>E9*G18</f>
        <v>6954.99302016</v>
      </c>
      <c r="G18" s="1">
        <v>0.154944</v>
      </c>
    </row>
    <row r="19" spans="1:7">
      <c r="A19" s="13" t="s">
        <v>16</v>
      </c>
      <c r="B19" s="10">
        <f>B9*G19</f>
        <v>29282.654923200003</v>
      </c>
      <c r="C19" s="1"/>
      <c r="D19" s="10">
        <f>D9*G19</f>
        <v>28640.305241099999</v>
      </c>
      <c r="E19" s="11">
        <f>E9*G19</f>
        <v>8296.7145218999995</v>
      </c>
      <c r="G19" s="1">
        <v>0.184835</v>
      </c>
    </row>
    <row r="20" spans="1:7" ht="12.75" customHeight="1">
      <c r="A20" s="13" t="s">
        <v>17</v>
      </c>
      <c r="B20" s="10">
        <f>B9*G20</f>
        <v>4059.0304963200006</v>
      </c>
      <c r="C20" s="1"/>
      <c r="D20" s="10">
        <f>D9*G20</f>
        <v>3969.9908598600005</v>
      </c>
      <c r="E20" s="11">
        <f>E9*G20</f>
        <v>1150.0534139400002</v>
      </c>
      <c r="G20" s="1">
        <v>2.5621000000000001E-2</v>
      </c>
    </row>
    <row r="21" spans="1:7" ht="13.5" customHeight="1" thickBot="1">
      <c r="A21" s="20" t="s">
        <v>18</v>
      </c>
      <c r="B21" s="21">
        <v>44947.8</v>
      </c>
      <c r="C21" s="1"/>
      <c r="D21" s="21">
        <v>44190.09</v>
      </c>
      <c r="E21" s="22">
        <v>11530.3</v>
      </c>
    </row>
    <row r="22" spans="1:7" ht="13.5" customHeight="1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209080.01</v>
      </c>
      <c r="C24" s="5"/>
      <c r="D24" s="1"/>
      <c r="E24" s="6">
        <v>59553.18</v>
      </c>
    </row>
    <row r="25" spans="1:7" ht="12.75" customHeight="1">
      <c r="A25" s="18" t="s">
        <v>5</v>
      </c>
      <c r="B25" s="10">
        <v>9939.26</v>
      </c>
      <c r="C25" s="10"/>
      <c r="D25" s="1"/>
      <c r="E25" s="11">
        <v>3135.74</v>
      </c>
    </row>
    <row r="26" spans="1:7" ht="12.75" customHeight="1">
      <c r="A26" s="18" t="s">
        <v>6</v>
      </c>
      <c r="B26" s="10">
        <v>154950.66</v>
      </c>
      <c r="C26" s="10"/>
      <c r="D26" s="1"/>
      <c r="E26" s="11">
        <v>44887.14</v>
      </c>
    </row>
    <row r="27" spans="1:7" ht="12.75" customHeight="1">
      <c r="A27" s="12" t="s">
        <v>7</v>
      </c>
      <c r="B27" s="10"/>
      <c r="C27" s="10"/>
      <c r="D27" s="1"/>
      <c r="E27" s="11"/>
      <c r="F27" s="19"/>
    </row>
    <row r="28" spans="1:7" ht="12.75" customHeight="1">
      <c r="A28" s="13" t="s">
        <v>19</v>
      </c>
      <c r="B28" s="10">
        <f>B26*G28</f>
        <v>28.35597078</v>
      </c>
      <c r="C28" s="10"/>
      <c r="D28" s="1"/>
      <c r="E28" s="11">
        <f>E26*G28</f>
        <v>8.2143466200000006</v>
      </c>
      <c r="G28" s="1">
        <v>1.83E-4</v>
      </c>
    </row>
    <row r="29" spans="1:7" ht="12.75" customHeight="1">
      <c r="A29" s="13" t="s">
        <v>9</v>
      </c>
      <c r="B29" s="10">
        <f>B26*G29</f>
        <v>19944.16430058</v>
      </c>
      <c r="C29" s="10"/>
      <c r="D29" s="1"/>
      <c r="E29" s="11">
        <f>E26*G29</f>
        <v>5777.55845082</v>
      </c>
      <c r="G29" s="1">
        <v>0.12871299999999999</v>
      </c>
    </row>
    <row r="30" spans="1:7" ht="12.75" customHeight="1">
      <c r="A30" s="13" t="s">
        <v>10</v>
      </c>
      <c r="B30" s="10">
        <f>B26*G30</f>
        <v>24575.79447864</v>
      </c>
      <c r="C30" s="10"/>
      <c r="D30" s="1"/>
      <c r="E30" s="11">
        <f>E26*G30</f>
        <v>7119.2799525599994</v>
      </c>
      <c r="G30" s="1">
        <v>0.15860399999999999</v>
      </c>
    </row>
    <row r="31" spans="1:7" ht="12.75" customHeight="1">
      <c r="A31" s="13" t="s">
        <v>11</v>
      </c>
      <c r="B31" s="10">
        <f>B26*G31</f>
        <v>12855.016654919998</v>
      </c>
      <c r="C31" s="10"/>
      <c r="D31" s="1"/>
      <c r="E31" s="11">
        <f>E26*G31</f>
        <v>3723.9269086799995</v>
      </c>
      <c r="G31" s="1">
        <v>8.2961999999999994E-2</v>
      </c>
    </row>
    <row r="32" spans="1:7" ht="12.75" customHeight="1">
      <c r="A32" s="13" t="s">
        <v>12</v>
      </c>
      <c r="B32" s="10">
        <f>B26*G32</f>
        <v>22118.277011040002</v>
      </c>
      <c r="C32" s="10"/>
      <c r="D32" s="1"/>
      <c r="E32" s="11">
        <f>G32*E26</f>
        <v>6407.3699121600002</v>
      </c>
      <c r="G32" s="1">
        <v>0.14274400000000001</v>
      </c>
    </row>
    <row r="33" spans="1:7">
      <c r="A33" s="13" t="s">
        <v>13</v>
      </c>
      <c r="B33" s="10">
        <f>B26*G33</f>
        <v>18148.28615118</v>
      </c>
      <c r="C33" s="10"/>
      <c r="D33" s="1"/>
      <c r="E33" s="11">
        <f>E26*G33</f>
        <v>5257.3164982200005</v>
      </c>
      <c r="G33" s="1">
        <v>0.117123</v>
      </c>
    </row>
    <row r="34" spans="1:7" ht="12.75" customHeight="1">
      <c r="A34" s="13" t="s">
        <v>14</v>
      </c>
      <c r="B34" s="10">
        <f>B26*G34</f>
        <v>661.63931820000005</v>
      </c>
      <c r="C34" s="10"/>
      <c r="D34" s="1"/>
      <c r="E34" s="11">
        <f>E26*G34</f>
        <v>191.66808780000002</v>
      </c>
      <c r="G34" s="1">
        <v>4.2700000000000004E-3</v>
      </c>
    </row>
    <row r="35" spans="1:7" ht="12.75" customHeight="1">
      <c r="A35" s="13" t="s">
        <v>15</v>
      </c>
      <c r="B35" s="10">
        <f>B26*G35</f>
        <v>24008.675063040002</v>
      </c>
      <c r="C35" s="10"/>
      <c r="D35" s="1"/>
      <c r="E35" s="11">
        <f>E26*G35</f>
        <v>6954.99302016</v>
      </c>
      <c r="G35" s="1">
        <v>0.154944</v>
      </c>
    </row>
    <row r="36" spans="1:7">
      <c r="A36" s="13" t="s">
        <v>16</v>
      </c>
      <c r="B36" s="10">
        <f>B26*G36</f>
        <v>28640.305241099999</v>
      </c>
      <c r="C36" s="10"/>
      <c r="D36" s="1"/>
      <c r="E36" s="11">
        <f>E26*G36</f>
        <v>8296.7145218999995</v>
      </c>
      <c r="G36" s="1">
        <v>0.184835</v>
      </c>
    </row>
    <row r="37" spans="1:7" ht="12.75" customHeight="1">
      <c r="A37" s="13" t="s">
        <v>17</v>
      </c>
      <c r="B37" s="10">
        <f>B26*G37</f>
        <v>3969.9908598600005</v>
      </c>
      <c r="C37" s="10"/>
      <c r="D37" s="1"/>
      <c r="E37" s="11">
        <f>E26*G37</f>
        <v>1150.0534139400002</v>
      </c>
      <c r="G37" s="1">
        <v>2.5621000000000001E-2</v>
      </c>
    </row>
    <row r="38" spans="1:7" ht="13.5" customHeight="1" thickBot="1">
      <c r="A38" s="20" t="s">
        <v>18</v>
      </c>
      <c r="B38" s="21">
        <v>44190.09</v>
      </c>
      <c r="C38" s="21"/>
      <c r="D38" s="1"/>
      <c r="E38" s="22">
        <v>11530.3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214523.72</v>
      </c>
      <c r="C41" s="1"/>
      <c r="D41" s="5">
        <v>209080.01</v>
      </c>
      <c r="E41" s="6">
        <v>59553.18</v>
      </c>
    </row>
    <row r="42" spans="1:7" ht="12.75" customHeight="1">
      <c r="A42" s="18" t="s">
        <v>5</v>
      </c>
      <c r="B42" s="10">
        <v>11150</v>
      </c>
      <c r="C42" s="1"/>
      <c r="D42" s="10">
        <v>9939.26</v>
      </c>
      <c r="E42" s="11">
        <v>3135.74</v>
      </c>
    </row>
    <row r="43" spans="1:7" ht="12.75" customHeight="1">
      <c r="A43" s="18" t="s">
        <v>6</v>
      </c>
      <c r="B43" s="10">
        <v>158425.92000000001</v>
      </c>
      <c r="C43" s="1"/>
      <c r="D43" s="10">
        <v>154950.66</v>
      </c>
      <c r="E43" s="11">
        <v>44887.14</v>
      </c>
    </row>
    <row r="44" spans="1:7" ht="12.75" customHeight="1">
      <c r="A44" s="12" t="s">
        <v>7</v>
      </c>
      <c r="B44" s="10"/>
      <c r="C44" s="1"/>
      <c r="D44" s="10"/>
      <c r="E44" s="11"/>
      <c r="F44" s="19"/>
    </row>
    <row r="45" spans="1:7" ht="12.75" customHeight="1">
      <c r="A45" s="13" t="s">
        <v>19</v>
      </c>
      <c r="B45" s="10">
        <f>B43*G45</f>
        <v>28.991943360000004</v>
      </c>
      <c r="C45" s="1"/>
      <c r="D45" s="10">
        <f>D43*G45</f>
        <v>28.35597078</v>
      </c>
      <c r="E45" s="11">
        <f>E43*G45</f>
        <v>8.2143466200000006</v>
      </c>
      <c r="G45" s="1">
        <v>1.83E-4</v>
      </c>
    </row>
    <row r="46" spans="1:7" ht="12.75" customHeight="1">
      <c r="A46" s="13" t="s">
        <v>9</v>
      </c>
      <c r="B46" s="10">
        <f>B43*G46</f>
        <v>20391.475440959999</v>
      </c>
      <c r="C46" s="1"/>
      <c r="D46" s="10">
        <f>D43*G46</f>
        <v>19944.16430058</v>
      </c>
      <c r="E46" s="11">
        <f>E43*G46</f>
        <v>5777.55845082</v>
      </c>
      <c r="G46" s="1">
        <v>0.12871299999999999</v>
      </c>
    </row>
    <row r="47" spans="1:7" ht="12.75" customHeight="1">
      <c r="A47" s="13" t="s">
        <v>10</v>
      </c>
      <c r="B47" s="10">
        <f>B43*G47</f>
        <v>25126.984615680001</v>
      </c>
      <c r="C47" s="1"/>
      <c r="D47" s="10">
        <f>D43*G47</f>
        <v>24575.79447864</v>
      </c>
      <c r="E47" s="11">
        <f>E43*G47</f>
        <v>7119.2799525599994</v>
      </c>
      <c r="G47" s="1">
        <v>0.15860399999999999</v>
      </c>
    </row>
    <row r="48" spans="1:7" ht="12.75" customHeight="1">
      <c r="A48" s="13" t="s">
        <v>11</v>
      </c>
      <c r="B48" s="10">
        <f>B43*G48</f>
        <v>13143.331175040001</v>
      </c>
      <c r="C48" s="1"/>
      <c r="D48" s="10">
        <f>D43*G48</f>
        <v>12855.016654919998</v>
      </c>
      <c r="E48" s="11">
        <f>E43*G48</f>
        <v>3723.9269086799995</v>
      </c>
      <c r="G48" s="1">
        <v>8.2961999999999994E-2</v>
      </c>
    </row>
    <row r="49" spans="1:7" ht="12.75" customHeight="1">
      <c r="A49" s="13" t="s">
        <v>12</v>
      </c>
      <c r="B49" s="10">
        <f>B43*G49</f>
        <v>22614.349524480003</v>
      </c>
      <c r="C49" s="1"/>
      <c r="D49" s="10">
        <f>D43*G49</f>
        <v>22118.277011040002</v>
      </c>
      <c r="E49" s="11">
        <f>G49*E43</f>
        <v>6407.3699121600002</v>
      </c>
      <c r="G49" s="1">
        <v>0.14274400000000001</v>
      </c>
    </row>
    <row r="50" spans="1:7">
      <c r="A50" s="13" t="s">
        <v>13</v>
      </c>
      <c r="B50" s="10">
        <f>B43*G50</f>
        <v>18555.319028160004</v>
      </c>
      <c r="C50" s="1"/>
      <c r="D50" s="10">
        <f>D43*G50</f>
        <v>18148.28615118</v>
      </c>
      <c r="E50" s="11">
        <f>E43*G50</f>
        <v>5257.3164982200005</v>
      </c>
      <c r="G50" s="1">
        <v>0.117123</v>
      </c>
    </row>
    <row r="51" spans="1:7" ht="12.75" customHeight="1">
      <c r="A51" s="13" t="s">
        <v>14</v>
      </c>
      <c r="B51" s="10">
        <f>B43*G51</f>
        <v>676.47867840000015</v>
      </c>
      <c r="C51" s="1"/>
      <c r="D51" s="10">
        <f>D43*G51</f>
        <v>661.63931820000005</v>
      </c>
      <c r="E51" s="11">
        <f>E43*G51</f>
        <v>191.66808780000002</v>
      </c>
      <c r="G51" s="1">
        <v>4.2700000000000004E-3</v>
      </c>
    </row>
    <row r="52" spans="1:7" ht="12.75" customHeight="1">
      <c r="A52" s="13" t="s">
        <v>15</v>
      </c>
      <c r="B52" s="10">
        <f>B43*G52</f>
        <v>24547.145748480001</v>
      </c>
      <c r="C52" s="1"/>
      <c r="D52" s="10">
        <f>D43*G52</f>
        <v>24008.675063040002</v>
      </c>
      <c r="E52" s="11">
        <f>E43*G52</f>
        <v>6954.99302016</v>
      </c>
      <c r="G52" s="1">
        <v>0.154944</v>
      </c>
    </row>
    <row r="53" spans="1:7">
      <c r="A53" s="13" t="s">
        <v>16</v>
      </c>
      <c r="B53" s="10">
        <f>B43*G53</f>
        <v>29282.654923200003</v>
      </c>
      <c r="C53" s="1"/>
      <c r="D53" s="10">
        <f>D43*G53</f>
        <v>28640.305241099999</v>
      </c>
      <c r="E53" s="11">
        <f>E43*G53</f>
        <v>8296.7145218999995</v>
      </c>
      <c r="G53" s="1">
        <v>0.184835</v>
      </c>
    </row>
    <row r="54" spans="1:7" ht="12.75" customHeight="1">
      <c r="A54" s="13" t="s">
        <v>17</v>
      </c>
      <c r="B54" s="10">
        <f>B43*G54</f>
        <v>4059.0304963200006</v>
      </c>
      <c r="C54" s="1"/>
      <c r="D54" s="10">
        <f>D43*G54</f>
        <v>3969.9908598600005</v>
      </c>
      <c r="E54" s="11">
        <f>E43*G54</f>
        <v>1150.0534139400002</v>
      </c>
      <c r="G54" s="1">
        <v>2.5621000000000001E-2</v>
      </c>
    </row>
    <row r="55" spans="1:7" ht="13.5" customHeight="1" thickBot="1">
      <c r="A55" s="20" t="s">
        <v>18</v>
      </c>
      <c r="B55" s="21">
        <v>44947.8</v>
      </c>
      <c r="C55" s="1"/>
      <c r="D55" s="21">
        <v>44190.09</v>
      </c>
      <c r="E55" s="22">
        <v>11530.3</v>
      </c>
    </row>
    <row r="56" spans="1:7" ht="12.75">
      <c r="A56" s="74" t="s">
        <v>830</v>
      </c>
      <c r="B56" s="72">
        <v>4</v>
      </c>
      <c r="C56" s="72">
        <v>4</v>
      </c>
    </row>
    <row r="57" spans="1:7" ht="12.75">
      <c r="A57" s="75" t="s">
        <v>829</v>
      </c>
      <c r="B57" s="72">
        <v>14</v>
      </c>
      <c r="C57" s="72">
        <v>14</v>
      </c>
    </row>
    <row r="59" spans="1:7">
      <c r="B59" s="3" t="s">
        <v>623</v>
      </c>
    </row>
    <row r="61" spans="1:7" ht="12.75">
      <c r="A61" s="93" t="s">
        <v>832</v>
      </c>
      <c r="B61" s="93"/>
      <c r="C61" s="93"/>
      <c r="D61" s="93"/>
    </row>
    <row r="62" spans="1:7" ht="12">
      <c r="A62" s="82" t="s">
        <v>0</v>
      </c>
      <c r="B62" s="82"/>
      <c r="C62" s="77">
        <f>C25-C44</f>
        <v>0</v>
      </c>
      <c r="D62" s="78">
        <f>D35-D43</f>
        <v>-154950.66</v>
      </c>
    </row>
    <row r="63" spans="1:7" ht="12">
      <c r="A63" s="82" t="s">
        <v>1</v>
      </c>
      <c r="B63" s="82"/>
      <c r="C63" s="77">
        <f>C36-C55</f>
        <v>0</v>
      </c>
      <c r="D63" s="79">
        <f>D36-D58</f>
        <v>0</v>
      </c>
    </row>
    <row r="64" spans="1:7" ht="12">
      <c r="A64" s="83" t="s">
        <v>2</v>
      </c>
      <c r="B64" s="83"/>
      <c r="C64" s="80">
        <f>C24-C43</f>
        <v>0</v>
      </c>
      <c r="D64" s="79">
        <f>D37-D59</f>
        <v>0</v>
      </c>
    </row>
    <row r="65" spans="1:4" ht="24">
      <c r="A65" s="82" t="s">
        <v>3</v>
      </c>
      <c r="B65" s="82"/>
      <c r="C65" s="81">
        <f>[1]ерши!$H$317</f>
        <v>174673.59999999998</v>
      </c>
      <c r="D65" s="78">
        <v>565689.03</v>
      </c>
    </row>
  </sheetData>
  <mergeCells count="6">
    <mergeCell ref="A39:C40"/>
    <mergeCell ref="A61:D61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8"/>
  <sheetViews>
    <sheetView topLeftCell="A44" workbookViewId="0">
      <selection activeCell="A64" sqref="A64:D68"/>
    </sheetView>
  </sheetViews>
  <sheetFormatPr defaultColWidth="7.5703125" defaultRowHeight="11.25"/>
  <cols>
    <col min="1" max="1" width="68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" customHeight="1">
      <c r="A1" s="85" t="s">
        <v>737</v>
      </c>
      <c r="B1" s="85"/>
      <c r="C1" s="85"/>
    </row>
    <row r="2" spans="1:7" ht="15">
      <c r="A2" s="58"/>
      <c r="B2" s="58"/>
      <c r="C2" s="58"/>
    </row>
    <row r="3" spans="1:7" ht="36.7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 s="100" customFormat="1" ht="15.75" hidden="1" thickBot="1"/>
    <row r="8" spans="1:7">
      <c r="A8" s="17" t="s">
        <v>4</v>
      </c>
      <c r="B8" s="5">
        <v>225611.48</v>
      </c>
      <c r="D8" s="5">
        <v>259957.12</v>
      </c>
      <c r="E8" s="6">
        <v>34122.620000000003</v>
      </c>
    </row>
    <row r="9" spans="1:7" ht="12.75" customHeight="1">
      <c r="A9" s="18" t="s">
        <v>5</v>
      </c>
      <c r="B9" s="10" t="s">
        <v>102</v>
      </c>
      <c r="D9" s="10" t="s">
        <v>103</v>
      </c>
      <c r="E9" s="11">
        <v>771.43</v>
      </c>
    </row>
    <row r="10" spans="1:7" ht="12.75" customHeight="1">
      <c r="A10" s="18" t="s">
        <v>6</v>
      </c>
      <c r="B10" s="10">
        <v>168617.64</v>
      </c>
      <c r="D10" s="10">
        <v>192795.87</v>
      </c>
      <c r="E10" s="11">
        <v>26017.18</v>
      </c>
    </row>
    <row r="11" spans="1:7" ht="12.75" customHeight="1">
      <c r="A11" s="12" t="s">
        <v>7</v>
      </c>
      <c r="B11" s="10"/>
      <c r="D11" s="10"/>
      <c r="E11" s="11"/>
    </row>
    <row r="12" spans="1:7" ht="12.75" customHeight="1">
      <c r="A12" s="13" t="s">
        <v>19</v>
      </c>
      <c r="B12" s="10">
        <f>B10*G12</f>
        <v>30.857028120000003</v>
      </c>
      <c r="D12" s="10">
        <f>D10*G12</f>
        <v>35.281644210000003</v>
      </c>
      <c r="E12" s="11">
        <f>E10*G12</f>
        <v>4.7611439400000002</v>
      </c>
      <c r="G12" s="1">
        <v>1.83E-4</v>
      </c>
    </row>
    <row r="13" spans="1:7" ht="12.75" customHeight="1">
      <c r="A13" s="13" t="s">
        <v>9</v>
      </c>
      <c r="B13" s="10">
        <f>B10*G13</f>
        <v>21703.282297320002</v>
      </c>
      <c r="D13" s="10">
        <f>D10*G13</f>
        <v>24815.334815309998</v>
      </c>
      <c r="E13" s="11">
        <f>E10*G13</f>
        <v>3348.7492893399999</v>
      </c>
      <c r="G13" s="1">
        <v>0.12871299999999999</v>
      </c>
    </row>
    <row r="14" spans="1:7" ht="12.75" customHeight="1">
      <c r="A14" s="13" t="s">
        <v>10</v>
      </c>
      <c r="B14" s="10">
        <f>B10*G14</f>
        <v>26743.432174560003</v>
      </c>
      <c r="D14" s="10">
        <f>D10*G14</f>
        <v>30578.19616548</v>
      </c>
      <c r="E14" s="11">
        <f>E10*G14</f>
        <v>4126.4288167200002</v>
      </c>
      <c r="G14" s="1">
        <v>0.15860399999999999</v>
      </c>
    </row>
    <row r="15" spans="1:7" ht="12.75" customHeight="1">
      <c r="A15" s="13" t="s">
        <v>11</v>
      </c>
      <c r="B15" s="10">
        <f>B10*G15</f>
        <v>13988.856649679999</v>
      </c>
      <c r="D15" s="10">
        <f>D10*G15</f>
        <v>15994.730966939998</v>
      </c>
      <c r="E15" s="11">
        <f>E10*G15</f>
        <v>2158.4372871599999</v>
      </c>
      <c r="G15" s="1">
        <v>8.2961999999999994E-2</v>
      </c>
    </row>
    <row r="16" spans="1:7" ht="12.75" customHeight="1">
      <c r="A16" s="13" t="s">
        <v>12</v>
      </c>
      <c r="B16" s="10">
        <f>B10*G16</f>
        <v>24069.156404160003</v>
      </c>
      <c r="D16" s="10">
        <f>D10*G16</f>
        <v>27520.453667280002</v>
      </c>
      <c r="E16" s="11">
        <f>G16*E10</f>
        <v>3713.7963419200005</v>
      </c>
      <c r="G16" s="1">
        <v>0.14274400000000001</v>
      </c>
    </row>
    <row r="17" spans="1:7">
      <c r="A17" s="13" t="s">
        <v>13</v>
      </c>
      <c r="B17" s="10">
        <f>B10*G17</f>
        <v>19749.003849720004</v>
      </c>
      <c r="D17" s="10">
        <f>D10*G17</f>
        <v>22580.830682010001</v>
      </c>
      <c r="E17" s="11">
        <f>E10*G17</f>
        <v>3047.2101731400003</v>
      </c>
      <c r="G17" s="1">
        <v>0.117123</v>
      </c>
    </row>
    <row r="18" spans="1:7" ht="12.75" customHeight="1">
      <c r="A18" s="13" t="s">
        <v>14</v>
      </c>
      <c r="B18" s="10">
        <f>B10*G18</f>
        <v>719.99732280000012</v>
      </c>
      <c r="D18" s="10">
        <f>D10*G18</f>
        <v>823.23836490000008</v>
      </c>
      <c r="E18" s="11">
        <f>E10*G18</f>
        <v>111.09335860000002</v>
      </c>
      <c r="G18" s="1">
        <v>4.2700000000000004E-3</v>
      </c>
    </row>
    <row r="19" spans="1:7" ht="12.75" customHeight="1">
      <c r="A19" s="13" t="s">
        <v>15</v>
      </c>
      <c r="B19" s="10">
        <f>B10*G19</f>
        <v>26126.291612160003</v>
      </c>
      <c r="D19" s="10">
        <f>D10*G19</f>
        <v>29872.56328128</v>
      </c>
      <c r="E19" s="11">
        <f>E10*G19</f>
        <v>4031.20593792</v>
      </c>
      <c r="G19" s="1">
        <v>0.154944</v>
      </c>
    </row>
    <row r="20" spans="1:7">
      <c r="A20" s="13" t="s">
        <v>16</v>
      </c>
      <c r="B20" s="10">
        <f>B10*G20</f>
        <v>31166.441489400004</v>
      </c>
      <c r="D20" s="10">
        <f>D10*G20</f>
        <v>35635.424631449998</v>
      </c>
      <c r="E20" s="11">
        <f>E10*G20</f>
        <v>4808.8854652999999</v>
      </c>
      <c r="G20" s="1">
        <v>0.184835</v>
      </c>
    </row>
    <row r="21" spans="1:7" ht="12.75" customHeight="1">
      <c r="A21" s="13" t="s">
        <v>17</v>
      </c>
      <c r="B21" s="10">
        <f>B10*G21</f>
        <v>4320.152554440001</v>
      </c>
      <c r="D21" s="10">
        <f>D10*G21</f>
        <v>4939.6229852699998</v>
      </c>
      <c r="E21" s="11">
        <f>E10*G21</f>
        <v>666.58616878000009</v>
      </c>
      <c r="G21" s="1">
        <v>2.5621000000000001E-2</v>
      </c>
    </row>
    <row r="22" spans="1:7" ht="12.75" customHeight="1">
      <c r="A22" s="18" t="s">
        <v>18</v>
      </c>
      <c r="B22" s="10" t="s">
        <v>104</v>
      </c>
      <c r="D22" s="10" t="s">
        <v>105</v>
      </c>
      <c r="E22" s="11" t="s">
        <v>106</v>
      </c>
    </row>
    <row r="23" spans="1:7" ht="13.5" customHeight="1" thickBot="1">
      <c r="A23" s="20" t="s">
        <v>21</v>
      </c>
      <c r="B23" s="10"/>
      <c r="D23" s="10">
        <v>2247.92</v>
      </c>
      <c r="E23" s="11"/>
    </row>
    <row r="24" spans="1:7">
      <c r="A24" s="92" t="s">
        <v>611</v>
      </c>
      <c r="B24" s="92"/>
      <c r="C24" s="92"/>
    </row>
    <row r="25" spans="1:7" ht="12" thickBot="1">
      <c r="A25" s="92"/>
      <c r="B25" s="92"/>
      <c r="C25" s="92"/>
    </row>
    <row r="26" spans="1:7">
      <c r="A26" s="17" t="s">
        <v>4</v>
      </c>
      <c r="B26" s="5">
        <v>259957.12</v>
      </c>
      <c r="C26" s="5">
        <v>225611.48</v>
      </c>
      <c r="E26" s="6">
        <v>34122.620000000003</v>
      </c>
    </row>
    <row r="27" spans="1:7" ht="12.75" customHeight="1">
      <c r="A27" s="18" t="s">
        <v>5</v>
      </c>
      <c r="B27" s="10" t="s">
        <v>103</v>
      </c>
      <c r="C27" s="10" t="s">
        <v>102</v>
      </c>
      <c r="E27" s="11">
        <v>771.43</v>
      </c>
    </row>
    <row r="28" spans="1:7" ht="12.75" customHeight="1">
      <c r="A28" s="18" t="s">
        <v>6</v>
      </c>
      <c r="B28" s="10">
        <v>192795.87</v>
      </c>
      <c r="C28" s="10">
        <v>168617.64</v>
      </c>
      <c r="E28" s="11">
        <v>26017.18</v>
      </c>
    </row>
    <row r="29" spans="1:7" ht="12.75" customHeight="1">
      <c r="A29" s="12" t="s">
        <v>7</v>
      </c>
      <c r="B29" s="10"/>
      <c r="C29" s="10"/>
      <c r="E29" s="11"/>
    </row>
    <row r="30" spans="1:7" ht="12.75" customHeight="1">
      <c r="A30" s="13" t="s">
        <v>19</v>
      </c>
      <c r="B30" s="10">
        <f>B28*G30</f>
        <v>35.281644210000003</v>
      </c>
      <c r="C30" s="10">
        <f>C28*G30</f>
        <v>30.857028120000003</v>
      </c>
      <c r="E30" s="11">
        <f>E28*G30</f>
        <v>4.7611439400000002</v>
      </c>
      <c r="G30" s="1">
        <v>1.83E-4</v>
      </c>
    </row>
    <row r="31" spans="1:7" ht="12.75" customHeight="1">
      <c r="A31" s="13" t="s">
        <v>9</v>
      </c>
      <c r="B31" s="10">
        <f>B28*G31</f>
        <v>24815.334815309998</v>
      </c>
      <c r="C31" s="10">
        <f>C28*G31</f>
        <v>21703.282297320002</v>
      </c>
      <c r="E31" s="11">
        <f>E28*G31</f>
        <v>3348.7492893399999</v>
      </c>
      <c r="G31" s="1">
        <v>0.12871299999999999</v>
      </c>
    </row>
    <row r="32" spans="1:7" ht="12.75" customHeight="1">
      <c r="A32" s="13" t="s">
        <v>10</v>
      </c>
      <c r="B32" s="10">
        <f>B28*G32</f>
        <v>30578.19616548</v>
      </c>
      <c r="C32" s="10">
        <f>C28*G32</f>
        <v>26743.432174560003</v>
      </c>
      <c r="E32" s="11">
        <f>E28*G32</f>
        <v>4126.4288167200002</v>
      </c>
      <c r="G32" s="1">
        <v>0.15860399999999999</v>
      </c>
    </row>
    <row r="33" spans="1:7" ht="12.75" customHeight="1">
      <c r="A33" s="13" t="s">
        <v>11</v>
      </c>
      <c r="B33" s="10">
        <f>B28*G33</f>
        <v>15994.730966939998</v>
      </c>
      <c r="C33" s="10">
        <f>C28*G33</f>
        <v>13988.856649679999</v>
      </c>
      <c r="E33" s="11">
        <f>E28*G33</f>
        <v>2158.4372871599999</v>
      </c>
      <c r="G33" s="1">
        <v>8.2961999999999994E-2</v>
      </c>
    </row>
    <row r="34" spans="1:7" ht="12.75" customHeight="1">
      <c r="A34" s="13" t="s">
        <v>12</v>
      </c>
      <c r="B34" s="10">
        <f>B28*G34</f>
        <v>27520.453667280002</v>
      </c>
      <c r="C34" s="10">
        <f>C28*G34</f>
        <v>24069.156404160003</v>
      </c>
      <c r="E34" s="11">
        <f>G34*E28</f>
        <v>3713.7963419200005</v>
      </c>
      <c r="G34" s="1">
        <v>0.14274400000000001</v>
      </c>
    </row>
    <row r="35" spans="1:7">
      <c r="A35" s="13" t="s">
        <v>13</v>
      </c>
      <c r="B35" s="10">
        <f>B28*G35</f>
        <v>22580.830682010001</v>
      </c>
      <c r="C35" s="10">
        <f>C28*G35</f>
        <v>19749.003849720004</v>
      </c>
      <c r="E35" s="11">
        <f>E28*G35</f>
        <v>3047.2101731400003</v>
      </c>
      <c r="G35" s="1">
        <v>0.117123</v>
      </c>
    </row>
    <row r="36" spans="1:7" ht="12.75" customHeight="1">
      <c r="A36" s="13" t="s">
        <v>14</v>
      </c>
      <c r="B36" s="10">
        <f>B28*G36</f>
        <v>823.23836490000008</v>
      </c>
      <c r="C36" s="10">
        <f>C28*G36</f>
        <v>719.99732280000012</v>
      </c>
      <c r="E36" s="11">
        <f>E28*G36</f>
        <v>111.09335860000002</v>
      </c>
      <c r="G36" s="1">
        <v>4.2700000000000004E-3</v>
      </c>
    </row>
    <row r="37" spans="1:7" ht="12.75" customHeight="1">
      <c r="A37" s="13" t="s">
        <v>15</v>
      </c>
      <c r="B37" s="10">
        <f>B28*G37</f>
        <v>29872.56328128</v>
      </c>
      <c r="C37" s="10">
        <f>C28*G37</f>
        <v>26126.291612160003</v>
      </c>
      <c r="E37" s="11">
        <f>E28*G37</f>
        <v>4031.20593792</v>
      </c>
      <c r="G37" s="1">
        <v>0.154944</v>
      </c>
    </row>
    <row r="38" spans="1:7">
      <c r="A38" s="13" t="s">
        <v>16</v>
      </c>
      <c r="B38" s="10">
        <f>B28*G38</f>
        <v>35635.424631449998</v>
      </c>
      <c r="C38" s="10">
        <f>C28*G38</f>
        <v>31166.441489400004</v>
      </c>
      <c r="E38" s="11">
        <f>E28*G38</f>
        <v>4808.8854652999999</v>
      </c>
      <c r="G38" s="1">
        <v>0.184835</v>
      </c>
    </row>
    <row r="39" spans="1:7" ht="12.75" customHeight="1">
      <c r="A39" s="13" t="s">
        <v>17</v>
      </c>
      <c r="B39" s="10">
        <f>B28*G39</f>
        <v>4939.6229852699998</v>
      </c>
      <c r="C39" s="10">
        <f>C28*G39</f>
        <v>4320.152554440001</v>
      </c>
      <c r="E39" s="11">
        <f>E28*G39</f>
        <v>666.58616878000009</v>
      </c>
      <c r="G39" s="1">
        <v>2.5621000000000001E-2</v>
      </c>
    </row>
    <row r="40" spans="1:7" ht="12.75" customHeight="1">
      <c r="A40" s="18" t="s">
        <v>18</v>
      </c>
      <c r="B40" s="10" t="s">
        <v>105</v>
      </c>
      <c r="C40" s="10" t="s">
        <v>104</v>
      </c>
      <c r="E40" s="11" t="s">
        <v>106</v>
      </c>
    </row>
    <row r="41" spans="1:7" ht="13.5" customHeight="1" thickBot="1">
      <c r="A41" s="20" t="s">
        <v>21</v>
      </c>
      <c r="B41" s="10">
        <v>2247.92</v>
      </c>
      <c r="C41" s="10"/>
      <c r="E41" s="11"/>
    </row>
    <row r="42" spans="1:7">
      <c r="A42" s="92" t="s">
        <v>612</v>
      </c>
      <c r="B42" s="92"/>
      <c r="C42" s="92"/>
    </row>
    <row r="43" spans="1:7" ht="12" thickBot="1">
      <c r="A43" s="92"/>
      <c r="B43" s="92"/>
      <c r="C43" s="92"/>
    </row>
    <row r="44" spans="1:7">
      <c r="A44" s="17" t="s">
        <v>4</v>
      </c>
      <c r="B44" s="5">
        <v>225611.48</v>
      </c>
      <c r="D44" s="5">
        <v>259957.12</v>
      </c>
      <c r="E44" s="6">
        <v>34122.620000000003</v>
      </c>
    </row>
    <row r="45" spans="1:7" ht="12.75" customHeight="1">
      <c r="A45" s="18" t="s">
        <v>5</v>
      </c>
      <c r="B45" s="10" t="s">
        <v>102</v>
      </c>
      <c r="D45" s="10" t="s">
        <v>103</v>
      </c>
      <c r="E45" s="11">
        <v>771.43</v>
      </c>
    </row>
    <row r="46" spans="1:7" ht="12.75" customHeight="1">
      <c r="A46" s="18" t="s">
        <v>6</v>
      </c>
      <c r="B46" s="10">
        <v>168617.64</v>
      </c>
      <c r="D46" s="10">
        <v>192795.87</v>
      </c>
      <c r="E46" s="11">
        <v>26017.18</v>
      </c>
    </row>
    <row r="47" spans="1:7" ht="12.75" customHeight="1">
      <c r="A47" s="12" t="s">
        <v>7</v>
      </c>
      <c r="B47" s="10"/>
      <c r="D47" s="10"/>
      <c r="E47" s="11"/>
    </row>
    <row r="48" spans="1:7" ht="12.75" customHeight="1">
      <c r="A48" s="13" t="s">
        <v>19</v>
      </c>
      <c r="B48" s="10">
        <f>B46*G48</f>
        <v>30.857028120000003</v>
      </c>
      <c r="D48" s="10">
        <f>D46*G48</f>
        <v>35.281644210000003</v>
      </c>
      <c r="E48" s="11">
        <f>E46*G48</f>
        <v>4.7611439400000002</v>
      </c>
      <c r="G48" s="1">
        <v>1.83E-4</v>
      </c>
    </row>
    <row r="49" spans="1:7" ht="12.75" customHeight="1">
      <c r="A49" s="13" t="s">
        <v>9</v>
      </c>
      <c r="B49" s="10">
        <f>B46*G49</f>
        <v>21703.282297320002</v>
      </c>
      <c r="D49" s="10">
        <f>D46*G49</f>
        <v>24815.334815309998</v>
      </c>
      <c r="E49" s="11">
        <f>E46*G49</f>
        <v>3348.7492893399999</v>
      </c>
      <c r="G49" s="1">
        <v>0.12871299999999999</v>
      </c>
    </row>
    <row r="50" spans="1:7" ht="12.75" customHeight="1">
      <c r="A50" s="13" t="s">
        <v>10</v>
      </c>
      <c r="B50" s="10">
        <f>B46*G50</f>
        <v>26743.432174560003</v>
      </c>
      <c r="D50" s="10">
        <f>D46*G50</f>
        <v>30578.19616548</v>
      </c>
      <c r="E50" s="11">
        <f>E46*G50</f>
        <v>4126.4288167200002</v>
      </c>
      <c r="G50" s="1">
        <v>0.15860399999999999</v>
      </c>
    </row>
    <row r="51" spans="1:7" ht="12.75" customHeight="1">
      <c r="A51" s="13" t="s">
        <v>11</v>
      </c>
      <c r="B51" s="10">
        <f>B46*G51</f>
        <v>13988.856649679999</v>
      </c>
      <c r="D51" s="10">
        <f>D46*G51</f>
        <v>15994.730966939998</v>
      </c>
      <c r="E51" s="11">
        <f>E46*G51</f>
        <v>2158.4372871599999</v>
      </c>
      <c r="G51" s="1">
        <v>8.2961999999999994E-2</v>
      </c>
    </row>
    <row r="52" spans="1:7" ht="12.75" customHeight="1">
      <c r="A52" s="13" t="s">
        <v>12</v>
      </c>
      <c r="B52" s="10">
        <f>B46*G52</f>
        <v>24069.156404160003</v>
      </c>
      <c r="D52" s="10">
        <f>D46*G52</f>
        <v>27520.453667280002</v>
      </c>
      <c r="E52" s="11">
        <f>G52*E46</f>
        <v>3713.7963419200005</v>
      </c>
      <c r="G52" s="1">
        <v>0.14274400000000001</v>
      </c>
    </row>
    <row r="53" spans="1:7">
      <c r="A53" s="13" t="s">
        <v>13</v>
      </c>
      <c r="B53" s="10">
        <f>B46*G53</f>
        <v>19749.003849720004</v>
      </c>
      <c r="D53" s="10">
        <f>D46*G53</f>
        <v>22580.830682010001</v>
      </c>
      <c r="E53" s="11">
        <f>E46*G53</f>
        <v>3047.2101731400003</v>
      </c>
      <c r="G53" s="1">
        <v>0.117123</v>
      </c>
    </row>
    <row r="54" spans="1:7" ht="12.75" customHeight="1">
      <c r="A54" s="13" t="s">
        <v>14</v>
      </c>
      <c r="B54" s="10">
        <f>B46*G54</f>
        <v>719.99732280000012</v>
      </c>
      <c r="D54" s="10">
        <f>D46*G54</f>
        <v>823.23836490000008</v>
      </c>
      <c r="E54" s="11">
        <f>E46*G54</f>
        <v>111.09335860000002</v>
      </c>
      <c r="G54" s="1">
        <v>4.2700000000000004E-3</v>
      </c>
    </row>
    <row r="55" spans="1:7" ht="12.75" customHeight="1">
      <c r="A55" s="13" t="s">
        <v>15</v>
      </c>
      <c r="B55" s="10">
        <f>B46*G55</f>
        <v>26126.291612160003</v>
      </c>
      <c r="D55" s="10">
        <f>D46*G55</f>
        <v>29872.56328128</v>
      </c>
      <c r="E55" s="11">
        <f>E46*G55</f>
        <v>4031.20593792</v>
      </c>
      <c r="G55" s="1">
        <v>0.154944</v>
      </c>
    </row>
    <row r="56" spans="1:7">
      <c r="A56" s="13" t="s">
        <v>16</v>
      </c>
      <c r="B56" s="10">
        <f>B46*G56</f>
        <v>31166.441489400004</v>
      </c>
      <c r="D56" s="10">
        <f>D46*G56</f>
        <v>35635.424631449998</v>
      </c>
      <c r="E56" s="11">
        <f>E46*G56</f>
        <v>4808.8854652999999</v>
      </c>
      <c r="G56" s="1">
        <v>0.184835</v>
      </c>
    </row>
    <row r="57" spans="1:7" ht="12.75" customHeight="1">
      <c r="A57" s="13" t="s">
        <v>17</v>
      </c>
      <c r="B57" s="10">
        <f>B46*G57</f>
        <v>4320.152554440001</v>
      </c>
      <c r="D57" s="10">
        <f>D46*G57</f>
        <v>4939.6229852699998</v>
      </c>
      <c r="E57" s="11">
        <f>E46*G57</f>
        <v>666.58616878000009</v>
      </c>
      <c r="G57" s="1">
        <v>2.5621000000000001E-2</v>
      </c>
    </row>
    <row r="58" spans="1:7" ht="12.75" customHeight="1">
      <c r="A58" s="18" t="s">
        <v>18</v>
      </c>
      <c r="B58" s="10" t="s">
        <v>104</v>
      </c>
      <c r="D58" s="10" t="s">
        <v>105</v>
      </c>
      <c r="E58" s="11" t="s">
        <v>106</v>
      </c>
    </row>
    <row r="59" spans="1:7" ht="13.5" customHeight="1" thickBot="1">
      <c r="A59" s="20" t="s">
        <v>21</v>
      </c>
      <c r="B59" s="10"/>
      <c r="D59" s="10">
        <v>2247.92</v>
      </c>
      <c r="E59" s="11"/>
    </row>
    <row r="61" spans="1:7" ht="12.75">
      <c r="A61" s="71" t="s">
        <v>828</v>
      </c>
      <c r="B61" s="72">
        <v>4</v>
      </c>
      <c r="C61" s="72">
        <v>4</v>
      </c>
    </row>
    <row r="62" spans="1:7" ht="12.75">
      <c r="A62" s="73" t="s">
        <v>829</v>
      </c>
      <c r="B62" s="72">
        <v>14</v>
      </c>
      <c r="C62" s="72">
        <v>14</v>
      </c>
    </row>
    <row r="64" spans="1:7" ht="12.75">
      <c r="A64" s="93" t="s">
        <v>832</v>
      </c>
      <c r="B64" s="93"/>
      <c r="C64" s="93"/>
      <c r="D64" s="93"/>
    </row>
    <row r="65" spans="1:4" ht="12">
      <c r="A65" s="82" t="s">
        <v>0</v>
      </c>
      <c r="B65" s="82"/>
      <c r="C65" s="77">
        <f>C28-C47</f>
        <v>168617.64</v>
      </c>
      <c r="D65" s="78">
        <f>D38-D46</f>
        <v>-192795.87</v>
      </c>
    </row>
    <row r="66" spans="1:4" ht="12">
      <c r="A66" s="82" t="s">
        <v>1</v>
      </c>
      <c r="B66" s="82"/>
      <c r="C66" s="77">
        <f>C39-C58</f>
        <v>4320.152554440001</v>
      </c>
      <c r="D66" s="79">
        <f>D39-D61</f>
        <v>0</v>
      </c>
    </row>
    <row r="67" spans="1:4" ht="12">
      <c r="A67" s="83" t="s">
        <v>2</v>
      </c>
      <c r="B67" s="83"/>
      <c r="C67" s="80" t="e">
        <f>C27-C46</f>
        <v>#VALUE!</v>
      </c>
      <c r="D67" s="79">
        <f>D40-D62</f>
        <v>0</v>
      </c>
    </row>
    <row r="68" spans="1:4" ht="24">
      <c r="A68" s="82" t="s">
        <v>3</v>
      </c>
      <c r="B68" s="82"/>
      <c r="C68" s="81">
        <f>[1]ерши!$H$317</f>
        <v>174673.59999999998</v>
      </c>
      <c r="D68" s="78">
        <v>565689.03</v>
      </c>
    </row>
  </sheetData>
  <mergeCells count="7">
    <mergeCell ref="A42:C43"/>
    <mergeCell ref="A7:XFD7"/>
    <mergeCell ref="A64:D64"/>
    <mergeCell ref="A1:C1"/>
    <mergeCell ref="A3:C3"/>
    <mergeCell ref="A5:C6"/>
    <mergeCell ref="A24:C25"/>
  </mergeCells>
  <phoneticPr fontId="1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0"/>
  <sheetViews>
    <sheetView topLeftCell="A38" workbookViewId="0">
      <selection activeCell="A66" sqref="A66:D70"/>
    </sheetView>
  </sheetViews>
  <sheetFormatPr defaultColWidth="7.5703125" defaultRowHeight="11.25"/>
  <cols>
    <col min="1" max="1" width="53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71.25" customHeight="1">
      <c r="A1" s="85" t="s">
        <v>738</v>
      </c>
      <c r="B1" s="85"/>
      <c r="C1" s="85"/>
    </row>
    <row r="2" spans="1:7" ht="15">
      <c r="A2" s="58"/>
      <c r="B2" s="58"/>
      <c r="C2" s="58"/>
    </row>
    <row r="3" spans="1:7" ht="50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219141</v>
      </c>
      <c r="D7" s="5">
        <v>273898.02</v>
      </c>
      <c r="E7" s="6">
        <v>112675.8</v>
      </c>
    </row>
    <row r="8" spans="1:7" ht="12.75" customHeight="1">
      <c r="A8" s="18" t="s">
        <v>5</v>
      </c>
      <c r="B8" s="10" t="s">
        <v>42</v>
      </c>
      <c r="D8" s="10" t="s">
        <v>107</v>
      </c>
      <c r="E8" s="11" t="s">
        <v>108</v>
      </c>
    </row>
    <row r="9" spans="1:7" ht="12.75" customHeight="1">
      <c r="A9" s="18" t="s">
        <v>6</v>
      </c>
      <c r="B9" s="10">
        <v>165333.6</v>
      </c>
      <c r="D9" s="10">
        <v>204005.84</v>
      </c>
      <c r="E9" s="11">
        <v>85619.38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30.256048800000002</v>
      </c>
      <c r="D11" s="10">
        <f>D9*G11</f>
        <v>37.33306872</v>
      </c>
      <c r="E11" s="11">
        <f>E9*G11</f>
        <v>15.668346540000002</v>
      </c>
      <c r="G11" s="1">
        <v>1.83E-4</v>
      </c>
    </row>
    <row r="12" spans="1:7" ht="12.75" customHeight="1">
      <c r="A12" s="13" t="s">
        <v>9</v>
      </c>
      <c r="B12" s="10">
        <f>B9*G12</f>
        <v>21280.583656800001</v>
      </c>
      <c r="D12" s="10">
        <f>D9*G12</f>
        <v>26258.203683919997</v>
      </c>
      <c r="E12" s="11">
        <f>E9*G12</f>
        <v>11020.32725794</v>
      </c>
      <c r="G12" s="1">
        <v>0.12871299999999999</v>
      </c>
    </row>
    <row r="13" spans="1:7" ht="12.75" customHeight="1">
      <c r="A13" s="13" t="s">
        <v>10</v>
      </c>
      <c r="B13" s="10">
        <f>B9*G13</f>
        <v>26222.5702944</v>
      </c>
      <c r="D13" s="10">
        <f>D9*G13</f>
        <v>32356.14224736</v>
      </c>
      <c r="E13" s="11">
        <f>E9*G13</f>
        <v>13579.576145520001</v>
      </c>
      <c r="G13" s="1">
        <v>0.15860399999999999</v>
      </c>
    </row>
    <row r="14" spans="1:7" ht="12.75" customHeight="1">
      <c r="A14" s="13" t="s">
        <v>11</v>
      </c>
      <c r="B14" s="10">
        <f>B9*G14</f>
        <v>13716.4061232</v>
      </c>
      <c r="D14" s="10">
        <f>D9*G14</f>
        <v>16924.732498079997</v>
      </c>
      <c r="E14" s="11">
        <f>E9*G14</f>
        <v>7103.1550035600003</v>
      </c>
      <c r="G14" s="1">
        <v>8.2961999999999994E-2</v>
      </c>
    </row>
    <row r="15" spans="1:7" ht="12.75" customHeight="1">
      <c r="A15" s="13" t="s">
        <v>12</v>
      </c>
      <c r="B15" s="10">
        <f>B9*G15</f>
        <v>23600.379398400004</v>
      </c>
      <c r="D15" s="10">
        <f>D9*G15</f>
        <v>29120.609624960001</v>
      </c>
      <c r="E15" s="11">
        <f>G15*E9</f>
        <v>12221.652778720001</v>
      </c>
      <c r="G15" s="1">
        <v>0.14274400000000001</v>
      </c>
    </row>
    <row r="16" spans="1:7" ht="22.5">
      <c r="A16" s="13" t="s">
        <v>13</v>
      </c>
      <c r="B16" s="10">
        <f>B9*G16</f>
        <v>19364.367232800003</v>
      </c>
      <c r="D16" s="10">
        <f>D9*G16</f>
        <v>23893.775998320001</v>
      </c>
      <c r="E16" s="11">
        <f>E9*G16</f>
        <v>10027.99864374</v>
      </c>
      <c r="G16" s="1">
        <v>0.117123</v>
      </c>
    </row>
    <row r="17" spans="1:7" ht="12.75" customHeight="1">
      <c r="A17" s="13" t="s">
        <v>14</v>
      </c>
      <c r="B17" s="10">
        <f>B9*G17</f>
        <v>705.97447200000011</v>
      </c>
      <c r="D17" s="10">
        <f>D9*G17</f>
        <v>871.10493680000002</v>
      </c>
      <c r="E17" s="11">
        <f>E9*G17</f>
        <v>365.59475260000005</v>
      </c>
      <c r="G17" s="1">
        <v>4.2700000000000004E-3</v>
      </c>
    </row>
    <row r="18" spans="1:7" ht="12.75" customHeight="1">
      <c r="A18" s="13" t="s">
        <v>15</v>
      </c>
      <c r="B18" s="10">
        <f>B9*G18</f>
        <v>25617.449318400002</v>
      </c>
      <c r="D18" s="10">
        <f>D9*G18</f>
        <v>31609.480872960001</v>
      </c>
      <c r="E18" s="11">
        <f>E9*G18</f>
        <v>13266.20921472</v>
      </c>
      <c r="G18" s="1">
        <v>0.154944</v>
      </c>
    </row>
    <row r="19" spans="1:7" ht="22.5">
      <c r="A19" s="13" t="s">
        <v>16</v>
      </c>
      <c r="B19" s="10">
        <f>B9*G19</f>
        <v>30559.435956000001</v>
      </c>
      <c r="D19" s="10">
        <f>D9*G19</f>
        <v>37707.4194364</v>
      </c>
      <c r="E19" s="11">
        <f>E9*G19</f>
        <v>15825.458102300001</v>
      </c>
      <c r="G19" s="1">
        <v>0.184835</v>
      </c>
    </row>
    <row r="20" spans="1:7" ht="12.75" customHeight="1">
      <c r="A20" s="13" t="s">
        <v>17</v>
      </c>
      <c r="B20" s="10">
        <f>B9*G20</f>
        <v>4236.0121656000001</v>
      </c>
      <c r="D20" s="10">
        <f>D9*G20</f>
        <v>5226.8336266400001</v>
      </c>
      <c r="E20" s="11">
        <f>E9*G20</f>
        <v>2193.6541349800004</v>
      </c>
      <c r="G20" s="1">
        <v>2.5621000000000001E-2</v>
      </c>
    </row>
    <row r="21" spans="1:7" ht="12.75" customHeight="1">
      <c r="A21" s="18" t="s">
        <v>18</v>
      </c>
      <c r="B21" s="10" t="s">
        <v>109</v>
      </c>
      <c r="D21" s="10" t="s">
        <v>110</v>
      </c>
      <c r="E21" s="11" t="s">
        <v>111</v>
      </c>
    </row>
    <row r="22" spans="1:7" ht="12.75" hidden="1" customHeight="1">
      <c r="A22" s="18" t="s">
        <v>112</v>
      </c>
      <c r="B22" s="10"/>
      <c r="D22" s="10">
        <v>402</v>
      </c>
      <c r="E22" s="11">
        <v>134</v>
      </c>
    </row>
    <row r="23" spans="1:7" ht="12" thickBot="1">
      <c r="A23" s="20" t="s">
        <v>21</v>
      </c>
      <c r="B23" s="10"/>
      <c r="D23" s="10">
        <f>4000+D22</f>
        <v>4402</v>
      </c>
      <c r="E23" s="11">
        <f>924.38+E22</f>
        <v>1058.3800000000001</v>
      </c>
    </row>
    <row r="24" spans="1:7" customFormat="1" ht="15">
      <c r="A24" s="92" t="s">
        <v>611</v>
      </c>
      <c r="B24" s="92"/>
      <c r="C24" s="92"/>
    </row>
    <row r="25" spans="1:7" ht="12" thickBot="1">
      <c r="A25" s="92"/>
      <c r="B25" s="92"/>
      <c r="C25" s="92"/>
    </row>
    <row r="26" spans="1:7">
      <c r="A26" s="17" t="s">
        <v>4</v>
      </c>
      <c r="B26" s="5">
        <v>273898.02</v>
      </c>
      <c r="C26" s="5">
        <v>219141</v>
      </c>
      <c r="E26" s="6">
        <v>112675.8</v>
      </c>
    </row>
    <row r="27" spans="1:7" ht="12.75" customHeight="1">
      <c r="A27" s="18" t="s">
        <v>5</v>
      </c>
      <c r="B27" s="10" t="s">
        <v>107</v>
      </c>
      <c r="C27" s="10" t="s">
        <v>42</v>
      </c>
      <c r="E27" s="11" t="s">
        <v>108</v>
      </c>
    </row>
    <row r="28" spans="1:7" ht="12.75" customHeight="1">
      <c r="A28" s="18" t="s">
        <v>6</v>
      </c>
      <c r="B28" s="10">
        <v>204005.84</v>
      </c>
      <c r="C28" s="10">
        <v>165333.6</v>
      </c>
      <c r="E28" s="11">
        <v>85619.38</v>
      </c>
    </row>
    <row r="29" spans="1:7" ht="12.75" customHeight="1">
      <c r="A29" s="12" t="s">
        <v>7</v>
      </c>
      <c r="B29" s="10"/>
      <c r="C29" s="10"/>
      <c r="E29" s="11"/>
    </row>
    <row r="30" spans="1:7" ht="12.75" customHeight="1">
      <c r="A30" s="13" t="s">
        <v>19</v>
      </c>
      <c r="B30" s="10">
        <f>B28*G30</f>
        <v>37.33306872</v>
      </c>
      <c r="C30" s="10">
        <f>C28*G30</f>
        <v>30.256048800000002</v>
      </c>
      <c r="E30" s="11">
        <f>E28*G30</f>
        <v>15.668346540000002</v>
      </c>
      <c r="G30" s="1">
        <v>1.83E-4</v>
      </c>
    </row>
    <row r="31" spans="1:7" ht="12.75" customHeight="1">
      <c r="A31" s="13" t="s">
        <v>9</v>
      </c>
      <c r="B31" s="10">
        <f>B28*G31</f>
        <v>26258.203683919997</v>
      </c>
      <c r="C31" s="10">
        <f>C28*G31</f>
        <v>21280.583656800001</v>
      </c>
      <c r="E31" s="11">
        <f>E28*G31</f>
        <v>11020.32725794</v>
      </c>
      <c r="G31" s="1">
        <v>0.12871299999999999</v>
      </c>
    </row>
    <row r="32" spans="1:7" ht="12.75" customHeight="1">
      <c r="A32" s="13" t="s">
        <v>10</v>
      </c>
      <c r="B32" s="10">
        <f>B28*G32</f>
        <v>32356.14224736</v>
      </c>
      <c r="C32" s="10">
        <f>C28*G32</f>
        <v>26222.5702944</v>
      </c>
      <c r="E32" s="11">
        <f>E28*G32</f>
        <v>13579.576145520001</v>
      </c>
      <c r="G32" s="1">
        <v>0.15860399999999999</v>
      </c>
    </row>
    <row r="33" spans="1:7" ht="12.75" customHeight="1">
      <c r="A33" s="13" t="s">
        <v>11</v>
      </c>
      <c r="B33" s="10">
        <f>B28*G33</f>
        <v>16924.732498079997</v>
      </c>
      <c r="C33" s="10">
        <f>C28*G33</f>
        <v>13716.4061232</v>
      </c>
      <c r="E33" s="11">
        <f>E28*G33</f>
        <v>7103.1550035600003</v>
      </c>
      <c r="G33" s="1">
        <v>8.2961999999999994E-2</v>
      </c>
    </row>
    <row r="34" spans="1:7" ht="12.75" customHeight="1">
      <c r="A34" s="13" t="s">
        <v>12</v>
      </c>
      <c r="B34" s="10">
        <f>B28*G34</f>
        <v>29120.609624960001</v>
      </c>
      <c r="C34" s="10">
        <f>C28*G34</f>
        <v>23600.379398400004</v>
      </c>
      <c r="E34" s="11">
        <f>G34*E28</f>
        <v>12221.652778720001</v>
      </c>
      <c r="G34" s="1">
        <v>0.14274400000000001</v>
      </c>
    </row>
    <row r="35" spans="1:7" ht="22.5">
      <c r="A35" s="13" t="s">
        <v>13</v>
      </c>
      <c r="B35" s="10">
        <f>B28*G35</f>
        <v>23893.775998320001</v>
      </c>
      <c r="C35" s="10">
        <f>C28*G35</f>
        <v>19364.367232800003</v>
      </c>
      <c r="E35" s="11">
        <f>E28*G35</f>
        <v>10027.99864374</v>
      </c>
      <c r="G35" s="1">
        <v>0.117123</v>
      </c>
    </row>
    <row r="36" spans="1:7" ht="12.75" customHeight="1">
      <c r="A36" s="13" t="s">
        <v>14</v>
      </c>
      <c r="B36" s="10">
        <f>B28*G36</f>
        <v>871.10493680000002</v>
      </c>
      <c r="C36" s="10">
        <f>C28*G36</f>
        <v>705.97447200000011</v>
      </c>
      <c r="E36" s="11">
        <f>E28*G36</f>
        <v>365.59475260000005</v>
      </c>
      <c r="G36" s="1">
        <v>4.2700000000000004E-3</v>
      </c>
    </row>
    <row r="37" spans="1:7" ht="12.75" customHeight="1">
      <c r="A37" s="13" t="s">
        <v>15</v>
      </c>
      <c r="B37" s="10">
        <f>B28*G37</f>
        <v>31609.480872960001</v>
      </c>
      <c r="C37" s="10">
        <f>C28*G37</f>
        <v>25617.449318400002</v>
      </c>
      <c r="E37" s="11">
        <f>E28*G37</f>
        <v>13266.20921472</v>
      </c>
      <c r="G37" s="1">
        <v>0.154944</v>
      </c>
    </row>
    <row r="38" spans="1:7" ht="22.5">
      <c r="A38" s="13" t="s">
        <v>16</v>
      </c>
      <c r="B38" s="10">
        <f>B28*G38</f>
        <v>37707.4194364</v>
      </c>
      <c r="C38" s="10">
        <f>C28*G38</f>
        <v>30559.435956000001</v>
      </c>
      <c r="E38" s="11">
        <f>E28*G38</f>
        <v>15825.458102300001</v>
      </c>
      <c r="G38" s="1">
        <v>0.184835</v>
      </c>
    </row>
    <row r="39" spans="1:7" ht="12.75" customHeight="1">
      <c r="A39" s="13" t="s">
        <v>17</v>
      </c>
      <c r="B39" s="10">
        <f>B28*G39</f>
        <v>5226.8336266400001</v>
      </c>
      <c r="C39" s="10">
        <f>C28*G39</f>
        <v>4236.0121656000001</v>
      </c>
      <c r="E39" s="11">
        <f>E28*G39</f>
        <v>2193.6541349800004</v>
      </c>
      <c r="G39" s="1">
        <v>2.5621000000000001E-2</v>
      </c>
    </row>
    <row r="40" spans="1:7" ht="12.75" customHeight="1">
      <c r="A40" s="18" t="s">
        <v>18</v>
      </c>
      <c r="B40" s="10" t="s">
        <v>110</v>
      </c>
      <c r="C40" s="10" t="s">
        <v>109</v>
      </c>
      <c r="E40" s="11" t="s">
        <v>111</v>
      </c>
    </row>
    <row r="41" spans="1:7" ht="12.75" hidden="1" customHeight="1">
      <c r="A41" s="18" t="s">
        <v>112</v>
      </c>
      <c r="B41" s="10">
        <v>402</v>
      </c>
      <c r="C41" s="10"/>
      <c r="E41" s="11">
        <v>134</v>
      </c>
    </row>
    <row r="42" spans="1:7" ht="12" thickBot="1">
      <c r="A42" s="20" t="s">
        <v>21</v>
      </c>
      <c r="B42" s="10">
        <f>4000+B41</f>
        <v>4402</v>
      </c>
      <c r="C42" s="10"/>
      <c r="E42" s="11">
        <f>924.38+E41</f>
        <v>1058.3800000000001</v>
      </c>
    </row>
    <row r="43" spans="1:7">
      <c r="A43" s="92" t="s">
        <v>612</v>
      </c>
      <c r="B43" s="92"/>
      <c r="C43" s="92"/>
    </row>
    <row r="44" spans="1:7" ht="12" thickBot="1">
      <c r="A44" s="92"/>
      <c r="B44" s="92"/>
      <c r="C44" s="92"/>
    </row>
    <row r="45" spans="1:7">
      <c r="A45" s="17" t="s">
        <v>4</v>
      </c>
      <c r="B45" s="5">
        <v>219141</v>
      </c>
      <c r="D45" s="5">
        <v>273898.02</v>
      </c>
      <c r="E45" s="6">
        <v>112675.8</v>
      </c>
    </row>
    <row r="46" spans="1:7" ht="12.75" customHeight="1">
      <c r="A46" s="18" t="s">
        <v>5</v>
      </c>
      <c r="B46" s="10" t="s">
        <v>42</v>
      </c>
      <c r="D46" s="10" t="s">
        <v>107</v>
      </c>
      <c r="E46" s="11" t="s">
        <v>108</v>
      </c>
    </row>
    <row r="47" spans="1:7" ht="12.75" customHeight="1">
      <c r="A47" s="18" t="s">
        <v>6</v>
      </c>
      <c r="B47" s="10">
        <v>165333.6</v>
      </c>
      <c r="D47" s="10">
        <v>204005.84</v>
      </c>
      <c r="E47" s="11">
        <v>85619.38</v>
      </c>
    </row>
    <row r="48" spans="1:7" ht="12.75" customHeight="1">
      <c r="A48" s="12" t="s">
        <v>7</v>
      </c>
      <c r="B48" s="10"/>
      <c r="D48" s="10"/>
      <c r="E48" s="11"/>
    </row>
    <row r="49" spans="1:7" ht="12.75" customHeight="1">
      <c r="A49" s="13" t="s">
        <v>19</v>
      </c>
      <c r="B49" s="10">
        <f>B47*G49</f>
        <v>30.256048800000002</v>
      </c>
      <c r="D49" s="10">
        <f>D47*G49</f>
        <v>37.33306872</v>
      </c>
      <c r="E49" s="11">
        <f>E47*G49</f>
        <v>15.668346540000002</v>
      </c>
      <c r="G49" s="1">
        <v>1.83E-4</v>
      </c>
    </row>
    <row r="50" spans="1:7" ht="12.75" customHeight="1">
      <c r="A50" s="13" t="s">
        <v>9</v>
      </c>
      <c r="B50" s="10">
        <f>B47*G50</f>
        <v>21280.583656800001</v>
      </c>
      <c r="D50" s="10">
        <f>D47*G50</f>
        <v>26258.203683919997</v>
      </c>
      <c r="E50" s="11">
        <f>E47*G50</f>
        <v>11020.32725794</v>
      </c>
      <c r="G50" s="1">
        <v>0.12871299999999999</v>
      </c>
    </row>
    <row r="51" spans="1:7" ht="12.75" customHeight="1">
      <c r="A51" s="13" t="s">
        <v>10</v>
      </c>
      <c r="B51" s="10">
        <f>B47*G51</f>
        <v>26222.5702944</v>
      </c>
      <c r="D51" s="10">
        <f>D47*G51</f>
        <v>32356.14224736</v>
      </c>
      <c r="E51" s="11">
        <f>E47*G51</f>
        <v>13579.576145520001</v>
      </c>
      <c r="G51" s="1">
        <v>0.15860399999999999</v>
      </c>
    </row>
    <row r="52" spans="1:7" ht="12.75" customHeight="1">
      <c r="A52" s="13" t="s">
        <v>11</v>
      </c>
      <c r="B52" s="10">
        <f>B47*G52</f>
        <v>13716.4061232</v>
      </c>
      <c r="D52" s="10">
        <f>D47*G52</f>
        <v>16924.732498079997</v>
      </c>
      <c r="E52" s="11">
        <f>E47*G52</f>
        <v>7103.1550035600003</v>
      </c>
      <c r="G52" s="1">
        <v>8.2961999999999994E-2</v>
      </c>
    </row>
    <row r="53" spans="1:7" ht="12.75" customHeight="1">
      <c r="A53" s="13" t="s">
        <v>12</v>
      </c>
      <c r="B53" s="10">
        <f>B47*G53</f>
        <v>23600.379398400004</v>
      </c>
      <c r="D53" s="10">
        <f>D47*G53</f>
        <v>29120.609624960001</v>
      </c>
      <c r="E53" s="11">
        <f>G53*E47</f>
        <v>12221.652778720001</v>
      </c>
      <c r="G53" s="1">
        <v>0.14274400000000001</v>
      </c>
    </row>
    <row r="54" spans="1:7" ht="22.5">
      <c r="A54" s="13" t="s">
        <v>13</v>
      </c>
      <c r="B54" s="10">
        <f>B47*G54</f>
        <v>19364.367232800003</v>
      </c>
      <c r="D54" s="10">
        <f>D47*G54</f>
        <v>23893.775998320001</v>
      </c>
      <c r="E54" s="11">
        <f>E47*G54</f>
        <v>10027.99864374</v>
      </c>
      <c r="G54" s="1">
        <v>0.117123</v>
      </c>
    </row>
    <row r="55" spans="1:7" ht="12.75" customHeight="1">
      <c r="A55" s="13" t="s">
        <v>14</v>
      </c>
      <c r="B55" s="10">
        <f>B47*G55</f>
        <v>705.97447200000011</v>
      </c>
      <c r="D55" s="10">
        <f>D47*G55</f>
        <v>871.10493680000002</v>
      </c>
      <c r="E55" s="11">
        <f>E47*G55</f>
        <v>365.59475260000005</v>
      </c>
      <c r="G55" s="1">
        <v>4.2700000000000004E-3</v>
      </c>
    </row>
    <row r="56" spans="1:7" ht="12.75" customHeight="1">
      <c r="A56" s="13" t="s">
        <v>15</v>
      </c>
      <c r="B56" s="10">
        <f>B47*G56</f>
        <v>25617.449318400002</v>
      </c>
      <c r="D56" s="10">
        <f>D47*G56</f>
        <v>31609.480872960001</v>
      </c>
      <c r="E56" s="11">
        <f>E47*G56</f>
        <v>13266.20921472</v>
      </c>
      <c r="G56" s="1">
        <v>0.154944</v>
      </c>
    </row>
    <row r="57" spans="1:7" ht="22.5">
      <c r="A57" s="13" t="s">
        <v>16</v>
      </c>
      <c r="B57" s="10">
        <f>B47*G57</f>
        <v>30559.435956000001</v>
      </c>
      <c r="D57" s="10">
        <f>D47*G57</f>
        <v>37707.4194364</v>
      </c>
      <c r="E57" s="11">
        <f>E47*G57</f>
        <v>15825.458102300001</v>
      </c>
      <c r="G57" s="1">
        <v>0.184835</v>
      </c>
    </row>
    <row r="58" spans="1:7" ht="12.75" customHeight="1">
      <c r="A58" s="13" t="s">
        <v>17</v>
      </c>
      <c r="B58" s="10">
        <f>B47*G58</f>
        <v>4236.0121656000001</v>
      </c>
      <c r="D58" s="10">
        <f>D47*G58</f>
        <v>5226.8336266400001</v>
      </c>
      <c r="E58" s="11">
        <f>E47*G58</f>
        <v>2193.6541349800004</v>
      </c>
      <c r="G58" s="1">
        <v>2.5621000000000001E-2</v>
      </c>
    </row>
    <row r="59" spans="1:7" ht="12.75" customHeight="1">
      <c r="A59" s="18" t="s">
        <v>18</v>
      </c>
      <c r="B59" s="10" t="s">
        <v>109</v>
      </c>
      <c r="D59" s="10" t="s">
        <v>110</v>
      </c>
      <c r="E59" s="11" t="s">
        <v>111</v>
      </c>
    </row>
    <row r="60" spans="1:7" ht="12.75" hidden="1" customHeight="1">
      <c r="A60" s="18" t="s">
        <v>112</v>
      </c>
      <c r="B60" s="10"/>
      <c r="D60" s="10">
        <v>402</v>
      </c>
      <c r="E60" s="11">
        <v>134</v>
      </c>
    </row>
    <row r="61" spans="1:7" ht="12" thickBot="1">
      <c r="A61" s="20" t="s">
        <v>21</v>
      </c>
      <c r="B61" s="10"/>
      <c r="D61" s="10">
        <f>4000+D60</f>
        <v>4402</v>
      </c>
      <c r="E61" s="11">
        <f>924.38+E60</f>
        <v>1058.3800000000001</v>
      </c>
    </row>
    <row r="63" spans="1:7" ht="12.75">
      <c r="A63" s="71" t="s">
        <v>828</v>
      </c>
      <c r="B63" s="72">
        <v>4</v>
      </c>
      <c r="C63" s="72">
        <v>4</v>
      </c>
    </row>
    <row r="64" spans="1:7" ht="12.75">
      <c r="A64" s="73" t="s">
        <v>829</v>
      </c>
      <c r="B64" s="72">
        <v>14</v>
      </c>
      <c r="C64" s="72">
        <v>14</v>
      </c>
    </row>
    <row r="66" spans="1:4" ht="12.75">
      <c r="A66" s="93" t="s">
        <v>832</v>
      </c>
      <c r="B66" s="93"/>
      <c r="C66" s="93"/>
      <c r="D66" s="93"/>
    </row>
    <row r="67" spans="1:4" ht="12">
      <c r="A67" s="82" t="s">
        <v>0</v>
      </c>
      <c r="B67" s="82"/>
      <c r="C67" s="77">
        <f>C30-C49</f>
        <v>30.256048800000002</v>
      </c>
      <c r="D67" s="78">
        <f>D40-D48</f>
        <v>0</v>
      </c>
    </row>
    <row r="68" spans="1:4" ht="12">
      <c r="A68" s="82" t="s">
        <v>1</v>
      </c>
      <c r="B68" s="82"/>
      <c r="C68" s="77">
        <f>C41-C60</f>
        <v>0</v>
      </c>
      <c r="D68" s="79">
        <f>D41-D63</f>
        <v>0</v>
      </c>
    </row>
    <row r="69" spans="1:4" ht="12">
      <c r="A69" s="83" t="s">
        <v>2</v>
      </c>
      <c r="B69" s="83"/>
      <c r="C69" s="80">
        <f>C29-C48</f>
        <v>0</v>
      </c>
      <c r="D69" s="79">
        <f>D42-D64</f>
        <v>0</v>
      </c>
    </row>
    <row r="70" spans="1:4" ht="36">
      <c r="A70" s="82" t="s">
        <v>3</v>
      </c>
      <c r="B70" s="82"/>
      <c r="C70" s="81">
        <f>[1]ерши!$H$317</f>
        <v>174673.59999999998</v>
      </c>
      <c r="D70" s="78">
        <v>565689.03</v>
      </c>
    </row>
  </sheetData>
  <mergeCells count="6">
    <mergeCell ref="A43:C44"/>
    <mergeCell ref="A66:D66"/>
    <mergeCell ref="A1:C1"/>
    <mergeCell ref="A3:C3"/>
    <mergeCell ref="A5:C6"/>
    <mergeCell ref="A24:C25"/>
  </mergeCells>
  <phoneticPr fontId="1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7"/>
  <sheetViews>
    <sheetView topLeftCell="A52" workbookViewId="0">
      <selection activeCell="A63" sqref="A63:D67"/>
    </sheetView>
  </sheetViews>
  <sheetFormatPr defaultColWidth="7.5703125" defaultRowHeight="11.25"/>
  <cols>
    <col min="1" max="1" width="52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71.25" customHeight="1">
      <c r="A1" s="85" t="s">
        <v>739</v>
      </c>
      <c r="B1" s="85"/>
      <c r="C1" s="85"/>
    </row>
    <row r="2" spans="1:7" ht="15">
      <c r="A2" s="58"/>
      <c r="B2" s="58"/>
      <c r="C2" s="58"/>
    </row>
    <row r="3" spans="1:7" ht="39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225147.12</v>
      </c>
      <c r="D7" s="5">
        <v>218729.42</v>
      </c>
      <c r="E7" s="6">
        <v>70516.25</v>
      </c>
    </row>
    <row r="8" spans="1:7" ht="12.75" customHeight="1">
      <c r="A8" s="18" t="s">
        <v>5</v>
      </c>
      <c r="B8" s="10" t="s">
        <v>113</v>
      </c>
      <c r="D8" s="10" t="s">
        <v>114</v>
      </c>
      <c r="E8" s="11">
        <v>708.74</v>
      </c>
    </row>
    <row r="9" spans="1:7" ht="12.75" customHeight="1">
      <c r="A9" s="18" t="s">
        <v>6</v>
      </c>
      <c r="B9" s="10">
        <v>170643.84</v>
      </c>
      <c r="D9" s="10">
        <v>166912.99</v>
      </c>
      <c r="E9" s="11">
        <v>54633.65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31.227822719999999</v>
      </c>
      <c r="D11" s="10">
        <f>D9*G11</f>
        <v>30.545077169999999</v>
      </c>
      <c r="E11" s="11">
        <f>E9*G11</f>
        <v>9.99795795</v>
      </c>
      <c r="G11" s="1">
        <v>1.83E-4</v>
      </c>
    </row>
    <row r="12" spans="1:7" ht="12.75" customHeight="1">
      <c r="A12" s="13" t="s">
        <v>9</v>
      </c>
      <c r="B12" s="10">
        <f>B9*G12</f>
        <v>21964.080577919998</v>
      </c>
      <c r="D12" s="10">
        <f>D9*G12</f>
        <v>21483.871681869998</v>
      </c>
      <c r="E12" s="11">
        <f>E9*G12</f>
        <v>7032.0609924499995</v>
      </c>
      <c r="G12" s="1">
        <v>0.12871299999999999</v>
      </c>
    </row>
    <row r="13" spans="1:7" ht="12.75" customHeight="1">
      <c r="A13" s="13" t="s">
        <v>10</v>
      </c>
      <c r="B13" s="10">
        <f>B9*G13</f>
        <v>27064.795599359997</v>
      </c>
      <c r="D13" s="10">
        <f>D9*G13</f>
        <v>26473.067865959998</v>
      </c>
      <c r="E13" s="11">
        <f>E9*G13</f>
        <v>8665.1154246000006</v>
      </c>
      <c r="G13" s="1">
        <v>0.15860399999999999</v>
      </c>
    </row>
    <row r="14" spans="1:7" ht="12.75" customHeight="1">
      <c r="A14" s="13" t="s">
        <v>11</v>
      </c>
      <c r="B14" s="10">
        <f>B9*G14</f>
        <v>14156.954254079999</v>
      </c>
      <c r="D14" s="10">
        <f>D9*G14</f>
        <v>13847.435476379998</v>
      </c>
      <c r="E14" s="11">
        <f>E9*G14</f>
        <v>4532.5168712999994</v>
      </c>
      <c r="G14" s="1">
        <v>8.2961999999999994E-2</v>
      </c>
    </row>
    <row r="15" spans="1:7" ht="12.75" customHeight="1">
      <c r="A15" s="13" t="s">
        <v>12</v>
      </c>
      <c r="B15" s="10">
        <f>B9*G15</f>
        <v>24358.384296960001</v>
      </c>
      <c r="D15" s="10">
        <f>D9*G15</f>
        <v>23825.827844560001</v>
      </c>
      <c r="E15" s="11">
        <f>G15*E9</f>
        <v>7798.6257356000006</v>
      </c>
      <c r="G15" s="1">
        <v>0.14274400000000001</v>
      </c>
    </row>
    <row r="16" spans="1:7" ht="22.5">
      <c r="A16" s="13" t="s">
        <v>13</v>
      </c>
      <c r="B16" s="10">
        <f>B9*G16</f>
        <v>19986.318472319999</v>
      </c>
      <c r="D16" s="10">
        <f>D9*G16</f>
        <v>19549.350127769998</v>
      </c>
      <c r="E16" s="11">
        <f>E9*G16</f>
        <v>6398.8569889500004</v>
      </c>
      <c r="G16" s="1">
        <v>0.117123</v>
      </c>
    </row>
    <row r="17" spans="1:7" ht="12.75" customHeight="1">
      <c r="A17" s="13" t="s">
        <v>14</v>
      </c>
      <c r="B17" s="10">
        <f>B9*G17</f>
        <v>728.64919680000003</v>
      </c>
      <c r="D17" s="10">
        <f>D9*G17</f>
        <v>712.71846730000004</v>
      </c>
      <c r="E17" s="11">
        <f>E9*G17</f>
        <v>233.28568550000003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26440.23914496</v>
      </c>
      <c r="D18" s="10">
        <f>D9*G18</f>
        <v>25862.166322559999</v>
      </c>
      <c r="E18" s="11">
        <f>E9*G18</f>
        <v>8465.1562656000006</v>
      </c>
      <c r="G18" s="1">
        <v>0.154944</v>
      </c>
    </row>
    <row r="19" spans="1:7" ht="22.5">
      <c r="A19" s="13" t="s">
        <v>16</v>
      </c>
      <c r="B19" s="10">
        <f>B9*G19</f>
        <v>31540.954166399999</v>
      </c>
      <c r="D19" s="10">
        <f>D9*G19</f>
        <v>30851.362506649999</v>
      </c>
      <c r="E19" s="11">
        <f>E9*G19</f>
        <v>10098.210697750001</v>
      </c>
      <c r="G19" s="1">
        <v>0.184835</v>
      </c>
    </row>
    <row r="20" spans="1:7" ht="12.75" customHeight="1">
      <c r="A20" s="13" t="s">
        <v>17</v>
      </c>
      <c r="B20" s="10">
        <f>B9*G20</f>
        <v>4372.0658246399998</v>
      </c>
      <c r="D20" s="10">
        <f>D9*G20</f>
        <v>4276.4777167900002</v>
      </c>
      <c r="E20" s="11">
        <f>E9*G20</f>
        <v>1399.7687466500001</v>
      </c>
      <c r="G20" s="1">
        <v>2.5621000000000001E-2</v>
      </c>
    </row>
    <row r="21" spans="1:7" ht="12.75" customHeight="1">
      <c r="A21" s="18" t="s">
        <v>18</v>
      </c>
      <c r="B21" s="10" t="s">
        <v>115</v>
      </c>
      <c r="D21" s="10" t="s">
        <v>116</v>
      </c>
      <c r="E21" s="11" t="s">
        <v>117</v>
      </c>
    </row>
    <row r="22" spans="1:7" ht="13.5" customHeight="1" thickBot="1">
      <c r="A22" s="20" t="s">
        <v>112</v>
      </c>
      <c r="B22" s="10"/>
      <c r="D22" s="10"/>
      <c r="E22" s="11">
        <v>133.33000000000001</v>
      </c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218729.42</v>
      </c>
      <c r="C25" s="5">
        <v>225147.12</v>
      </c>
      <c r="E25" s="6">
        <v>70516.25</v>
      </c>
    </row>
    <row r="26" spans="1:7" ht="12.75" customHeight="1">
      <c r="A26" s="18" t="s">
        <v>5</v>
      </c>
      <c r="B26" s="10" t="s">
        <v>114</v>
      </c>
      <c r="C26" s="10" t="s">
        <v>113</v>
      </c>
      <c r="E26" s="11">
        <v>708.74</v>
      </c>
    </row>
    <row r="27" spans="1:7" ht="12.75" customHeight="1">
      <c r="A27" s="18" t="s">
        <v>6</v>
      </c>
      <c r="B27" s="10">
        <v>166912.99</v>
      </c>
      <c r="C27" s="10">
        <v>170643.84</v>
      </c>
      <c r="E27" s="11">
        <v>54633.65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30.545077169999999</v>
      </c>
      <c r="C29" s="10">
        <f>C27*G29</f>
        <v>31.227822719999999</v>
      </c>
      <c r="E29" s="11">
        <f>E27*G29</f>
        <v>9.99795795</v>
      </c>
      <c r="G29" s="1">
        <v>1.83E-4</v>
      </c>
    </row>
    <row r="30" spans="1:7" ht="12.75" customHeight="1">
      <c r="A30" s="13" t="s">
        <v>9</v>
      </c>
      <c r="B30" s="10">
        <f>B27*G30</f>
        <v>21483.871681869998</v>
      </c>
      <c r="C30" s="10">
        <f>C27*G30</f>
        <v>21964.080577919998</v>
      </c>
      <c r="E30" s="11">
        <f>E27*G30</f>
        <v>7032.0609924499995</v>
      </c>
      <c r="G30" s="1">
        <v>0.12871299999999999</v>
      </c>
    </row>
    <row r="31" spans="1:7" ht="12.75" customHeight="1">
      <c r="A31" s="13" t="s">
        <v>10</v>
      </c>
      <c r="B31" s="10">
        <f>B27*G31</f>
        <v>26473.067865959998</v>
      </c>
      <c r="C31" s="10">
        <f>C27*G31</f>
        <v>27064.795599359997</v>
      </c>
      <c r="E31" s="11">
        <f>E27*G31</f>
        <v>8665.1154246000006</v>
      </c>
      <c r="G31" s="1">
        <v>0.15860399999999999</v>
      </c>
    </row>
    <row r="32" spans="1:7" ht="12.75" customHeight="1">
      <c r="A32" s="13" t="s">
        <v>11</v>
      </c>
      <c r="B32" s="10">
        <f>B27*G32</f>
        <v>13847.435476379998</v>
      </c>
      <c r="C32" s="10">
        <f>C27*G32</f>
        <v>14156.954254079999</v>
      </c>
      <c r="E32" s="11">
        <f>E27*G32</f>
        <v>4532.5168712999994</v>
      </c>
      <c r="G32" s="1">
        <v>8.2961999999999994E-2</v>
      </c>
    </row>
    <row r="33" spans="1:7" ht="12.75" customHeight="1">
      <c r="A33" s="13" t="s">
        <v>12</v>
      </c>
      <c r="B33" s="10">
        <f>B27*G33</f>
        <v>23825.827844560001</v>
      </c>
      <c r="C33" s="10">
        <f>C27*G33</f>
        <v>24358.384296960001</v>
      </c>
      <c r="E33" s="11">
        <f>G33*E27</f>
        <v>7798.6257356000006</v>
      </c>
      <c r="G33" s="1">
        <v>0.14274400000000001</v>
      </c>
    </row>
    <row r="34" spans="1:7" ht="22.5">
      <c r="A34" s="13" t="s">
        <v>13</v>
      </c>
      <c r="B34" s="10">
        <f>B27*G34</f>
        <v>19549.350127769998</v>
      </c>
      <c r="C34" s="10">
        <f>C27*G34</f>
        <v>19986.318472319999</v>
      </c>
      <c r="E34" s="11">
        <f>E27*G34</f>
        <v>6398.8569889500004</v>
      </c>
      <c r="G34" s="1">
        <v>0.117123</v>
      </c>
    </row>
    <row r="35" spans="1:7" ht="12.75" customHeight="1">
      <c r="A35" s="13" t="s">
        <v>14</v>
      </c>
      <c r="B35" s="10">
        <f>B27*G35</f>
        <v>712.71846730000004</v>
      </c>
      <c r="C35" s="10">
        <f>C27*G35</f>
        <v>728.64919680000003</v>
      </c>
      <c r="E35" s="11">
        <f>E27*G35</f>
        <v>233.28568550000003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25862.166322559999</v>
      </c>
      <c r="C36" s="10">
        <f>C27*G36</f>
        <v>26440.23914496</v>
      </c>
      <c r="E36" s="11">
        <f>E27*G36</f>
        <v>8465.1562656000006</v>
      </c>
      <c r="G36" s="1">
        <v>0.154944</v>
      </c>
    </row>
    <row r="37" spans="1:7" ht="22.5">
      <c r="A37" s="13" t="s">
        <v>16</v>
      </c>
      <c r="B37" s="10">
        <f>B27*G37</f>
        <v>30851.362506649999</v>
      </c>
      <c r="C37" s="10">
        <f>C27*G37</f>
        <v>31540.954166399999</v>
      </c>
      <c r="E37" s="11">
        <f>E27*G37</f>
        <v>10098.210697750001</v>
      </c>
      <c r="G37" s="1">
        <v>0.184835</v>
      </c>
    </row>
    <row r="38" spans="1:7" ht="12.75" customHeight="1">
      <c r="A38" s="13" t="s">
        <v>17</v>
      </c>
      <c r="B38" s="10">
        <f>B27*G38</f>
        <v>4276.4777167900002</v>
      </c>
      <c r="C38" s="10">
        <f>C27*G38</f>
        <v>4372.0658246399998</v>
      </c>
      <c r="E38" s="11">
        <f>E27*G38</f>
        <v>1399.7687466500001</v>
      </c>
      <c r="G38" s="1">
        <v>2.5621000000000001E-2</v>
      </c>
    </row>
    <row r="39" spans="1:7" ht="12.75" customHeight="1">
      <c r="A39" s="18" t="s">
        <v>18</v>
      </c>
      <c r="B39" s="10" t="s">
        <v>116</v>
      </c>
      <c r="C39" s="10" t="s">
        <v>115</v>
      </c>
      <c r="E39" s="11" t="s">
        <v>117</v>
      </c>
    </row>
    <row r="40" spans="1:7" ht="13.5" customHeight="1" thickBot="1">
      <c r="A40" s="20" t="s">
        <v>112</v>
      </c>
      <c r="B40" s="10"/>
      <c r="C40" s="10"/>
      <c r="E40" s="11">
        <v>133.33000000000001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225147.12</v>
      </c>
      <c r="D43" s="5">
        <v>218729.42</v>
      </c>
      <c r="E43" s="6">
        <v>70516.25</v>
      </c>
    </row>
    <row r="44" spans="1:7" ht="12.75" customHeight="1">
      <c r="A44" s="18" t="s">
        <v>5</v>
      </c>
      <c r="B44" s="10" t="s">
        <v>113</v>
      </c>
      <c r="D44" s="10" t="s">
        <v>114</v>
      </c>
      <c r="E44" s="11">
        <v>708.74</v>
      </c>
    </row>
    <row r="45" spans="1:7" ht="12.75" customHeight="1">
      <c r="A45" s="18" t="s">
        <v>6</v>
      </c>
      <c r="B45" s="10">
        <v>170643.84</v>
      </c>
      <c r="D45" s="10">
        <v>166912.99</v>
      </c>
      <c r="E45" s="11">
        <v>54633.65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31.227822719999999</v>
      </c>
      <c r="D47" s="10">
        <f>D45*G47</f>
        <v>30.545077169999999</v>
      </c>
      <c r="E47" s="11">
        <f>E45*G47</f>
        <v>9.99795795</v>
      </c>
      <c r="G47" s="1">
        <v>1.83E-4</v>
      </c>
    </row>
    <row r="48" spans="1:7" ht="12.75" customHeight="1">
      <c r="A48" s="13" t="s">
        <v>9</v>
      </c>
      <c r="B48" s="10">
        <f>B45*G48</f>
        <v>21964.080577919998</v>
      </c>
      <c r="D48" s="10">
        <f>D45*G48</f>
        <v>21483.871681869998</v>
      </c>
      <c r="E48" s="11">
        <f>E45*G48</f>
        <v>7032.0609924499995</v>
      </c>
      <c r="G48" s="1">
        <v>0.12871299999999999</v>
      </c>
    </row>
    <row r="49" spans="1:7" ht="12.75" customHeight="1">
      <c r="A49" s="13" t="s">
        <v>10</v>
      </c>
      <c r="B49" s="10">
        <f>B45*G49</f>
        <v>27064.795599359997</v>
      </c>
      <c r="D49" s="10">
        <f>D45*G49</f>
        <v>26473.067865959998</v>
      </c>
      <c r="E49" s="11">
        <f>E45*G49</f>
        <v>8665.1154246000006</v>
      </c>
      <c r="G49" s="1">
        <v>0.15860399999999999</v>
      </c>
    </row>
    <row r="50" spans="1:7" ht="12.75" customHeight="1">
      <c r="A50" s="13" t="s">
        <v>11</v>
      </c>
      <c r="B50" s="10">
        <f>B45*G50</f>
        <v>14156.954254079999</v>
      </c>
      <c r="D50" s="10">
        <f>D45*G50</f>
        <v>13847.435476379998</v>
      </c>
      <c r="E50" s="11">
        <f>E45*G50</f>
        <v>4532.5168712999994</v>
      </c>
      <c r="G50" s="1">
        <v>8.2961999999999994E-2</v>
      </c>
    </row>
    <row r="51" spans="1:7" ht="12.75" customHeight="1">
      <c r="A51" s="13" t="s">
        <v>12</v>
      </c>
      <c r="B51" s="10">
        <f>B45*G51</f>
        <v>24358.384296960001</v>
      </c>
      <c r="D51" s="10">
        <f>D45*G51</f>
        <v>23825.827844560001</v>
      </c>
      <c r="E51" s="11">
        <f>G51*E45</f>
        <v>7798.6257356000006</v>
      </c>
      <c r="G51" s="1">
        <v>0.14274400000000001</v>
      </c>
    </row>
    <row r="52" spans="1:7" ht="22.5">
      <c r="A52" s="13" t="s">
        <v>13</v>
      </c>
      <c r="B52" s="10">
        <f>B45*G52</f>
        <v>19986.318472319999</v>
      </c>
      <c r="D52" s="10">
        <f>D45*G52</f>
        <v>19549.350127769998</v>
      </c>
      <c r="E52" s="11">
        <f>E45*G52</f>
        <v>6398.8569889500004</v>
      </c>
      <c r="G52" s="1">
        <v>0.117123</v>
      </c>
    </row>
    <row r="53" spans="1:7" ht="12.75" customHeight="1">
      <c r="A53" s="13" t="s">
        <v>14</v>
      </c>
      <c r="B53" s="10">
        <f>B45*G53</f>
        <v>728.64919680000003</v>
      </c>
      <c r="D53" s="10">
        <f>D45*G53</f>
        <v>712.71846730000004</v>
      </c>
      <c r="E53" s="11">
        <f>E45*G53</f>
        <v>233.28568550000003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26440.23914496</v>
      </c>
      <c r="D54" s="10">
        <f>D45*G54</f>
        <v>25862.166322559999</v>
      </c>
      <c r="E54" s="11">
        <f>E45*G54</f>
        <v>8465.1562656000006</v>
      </c>
      <c r="G54" s="1">
        <v>0.154944</v>
      </c>
    </row>
    <row r="55" spans="1:7" ht="22.5">
      <c r="A55" s="13" t="s">
        <v>16</v>
      </c>
      <c r="B55" s="10">
        <f>B45*G55</f>
        <v>31540.954166399999</v>
      </c>
      <c r="D55" s="10">
        <f>D45*G55</f>
        <v>30851.362506649999</v>
      </c>
      <c r="E55" s="11">
        <f>E45*G55</f>
        <v>10098.210697750001</v>
      </c>
      <c r="G55" s="1">
        <v>0.184835</v>
      </c>
    </row>
    <row r="56" spans="1:7" ht="12.75" customHeight="1">
      <c r="A56" s="13" t="s">
        <v>17</v>
      </c>
      <c r="B56" s="10">
        <f>B45*G56</f>
        <v>4372.0658246399998</v>
      </c>
      <c r="D56" s="10">
        <f>D45*G56</f>
        <v>4276.4777167900002</v>
      </c>
      <c r="E56" s="11">
        <f>E45*G56</f>
        <v>1399.7687466500001</v>
      </c>
      <c r="G56" s="1">
        <v>2.5621000000000001E-2</v>
      </c>
    </row>
    <row r="57" spans="1:7" ht="12.75" customHeight="1">
      <c r="A57" s="18" t="s">
        <v>18</v>
      </c>
      <c r="B57" s="10" t="s">
        <v>115</v>
      </c>
      <c r="D57" s="10" t="s">
        <v>116</v>
      </c>
      <c r="E57" s="11" t="s">
        <v>117</v>
      </c>
    </row>
    <row r="58" spans="1:7" ht="13.5" customHeight="1" thickBot="1">
      <c r="A58" s="20" t="s">
        <v>112</v>
      </c>
      <c r="B58" s="10"/>
      <c r="D58" s="10"/>
      <c r="E58" s="11">
        <v>133.33000000000001</v>
      </c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170643.84</v>
      </c>
      <c r="D64" s="78">
        <f>D37-D45</f>
        <v>-166912.99</v>
      </c>
    </row>
    <row r="65" spans="1:4" ht="12">
      <c r="A65" s="82" t="s">
        <v>1</v>
      </c>
      <c r="B65" s="82"/>
      <c r="C65" s="77">
        <f>C38-C57</f>
        <v>4372.0658246399998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36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7"/>
  <sheetViews>
    <sheetView topLeftCell="A43" workbookViewId="0">
      <selection activeCell="A63" sqref="A63:D67"/>
    </sheetView>
  </sheetViews>
  <sheetFormatPr defaultColWidth="7.5703125" defaultRowHeight="11.25"/>
  <cols>
    <col min="1" max="1" width="51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8" customHeight="1">
      <c r="A1" s="85" t="s">
        <v>740</v>
      </c>
      <c r="B1" s="85"/>
      <c r="C1" s="85"/>
    </row>
    <row r="2" spans="1:7" ht="15">
      <c r="A2" s="58"/>
      <c r="B2" s="58"/>
      <c r="C2" s="58"/>
    </row>
    <row r="3" spans="1:7" ht="31.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v>222497.88</v>
      </c>
      <c r="D7" s="32">
        <v>205581.72</v>
      </c>
      <c r="E7" s="33">
        <v>94354.16</v>
      </c>
    </row>
    <row r="8" spans="1:7" ht="12.75" customHeight="1">
      <c r="A8" s="18" t="s">
        <v>5</v>
      </c>
      <c r="B8" s="10" t="s">
        <v>65</v>
      </c>
      <c r="D8" s="10" t="s">
        <v>118</v>
      </c>
      <c r="E8" s="11" t="s">
        <v>119</v>
      </c>
    </row>
    <row r="9" spans="1:7" ht="12.75" customHeight="1">
      <c r="A9" s="18" t="s">
        <v>6</v>
      </c>
      <c r="B9" s="10">
        <v>165799.20000000001</v>
      </c>
      <c r="D9" s="10">
        <v>156626.59</v>
      </c>
      <c r="E9" s="11">
        <v>67073.63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30.341253600000002</v>
      </c>
      <c r="D11" s="10">
        <f>D9*G11</f>
        <v>28.662665969999999</v>
      </c>
      <c r="E11" s="11">
        <f>E9*G11</f>
        <v>12.274474290000001</v>
      </c>
      <c r="G11" s="1">
        <v>1.83E-4</v>
      </c>
    </row>
    <row r="12" spans="1:7" ht="12.75" customHeight="1">
      <c r="A12" s="13" t="s">
        <v>9</v>
      </c>
      <c r="B12" s="10">
        <f>B9*G12</f>
        <v>21340.512429599999</v>
      </c>
      <c r="D12" s="10">
        <f>D9*G12</f>
        <v>20159.878278669999</v>
      </c>
      <c r="E12" s="11">
        <f>E9*G12</f>
        <v>8633.2481381899997</v>
      </c>
      <c r="G12" s="1">
        <v>0.12871299999999999</v>
      </c>
    </row>
    <row r="13" spans="1:7" ht="12.75" customHeight="1">
      <c r="A13" s="13" t="s">
        <v>10</v>
      </c>
      <c r="B13" s="10">
        <f>B9*G13</f>
        <v>26296.416316800001</v>
      </c>
      <c r="D13" s="10">
        <f>D9*G13</f>
        <v>24841.60368036</v>
      </c>
      <c r="E13" s="11">
        <f>E9*G13</f>
        <v>10638.146012520001</v>
      </c>
      <c r="G13" s="1">
        <v>0.15860399999999999</v>
      </c>
    </row>
    <row r="14" spans="1:7" ht="12.75" customHeight="1">
      <c r="A14" s="13" t="s">
        <v>11</v>
      </c>
      <c r="B14" s="10">
        <f>B9*G14</f>
        <v>13755.0332304</v>
      </c>
      <c r="D14" s="10">
        <f>D9*G14</f>
        <v>12994.055159579999</v>
      </c>
      <c r="E14" s="11">
        <f>E9*G14</f>
        <v>5564.5624920600003</v>
      </c>
      <c r="G14" s="1">
        <v>8.2961999999999994E-2</v>
      </c>
    </row>
    <row r="15" spans="1:7" ht="12.75" customHeight="1">
      <c r="A15" s="13" t="s">
        <v>12</v>
      </c>
      <c r="B15" s="10">
        <f>B9*G15</f>
        <v>23666.841004800004</v>
      </c>
      <c r="D15" s="10">
        <f>D9*G15</f>
        <v>22357.50596296</v>
      </c>
      <c r="E15" s="11">
        <f>G15*E9</f>
        <v>9574.358240720001</v>
      </c>
      <c r="G15" s="1">
        <v>0.14274400000000001</v>
      </c>
    </row>
    <row r="16" spans="1:7" ht="22.5">
      <c r="A16" s="13" t="s">
        <v>13</v>
      </c>
      <c r="B16" s="10">
        <f>B9*G16</f>
        <v>19418.899701600003</v>
      </c>
      <c r="D16" s="10">
        <f>D9*G16</f>
        <v>18344.576100570001</v>
      </c>
      <c r="E16" s="11">
        <f>E9*G16</f>
        <v>7855.8647664900009</v>
      </c>
      <c r="G16" s="1">
        <v>0.117123</v>
      </c>
    </row>
    <row r="17" spans="1:7" ht="12.75" customHeight="1">
      <c r="A17" s="13" t="s">
        <v>14</v>
      </c>
      <c r="B17" s="10">
        <f>B9*G17</f>
        <v>707.96258400000011</v>
      </c>
      <c r="D17" s="10">
        <f>D9*G17</f>
        <v>668.79553930000009</v>
      </c>
      <c r="E17" s="11">
        <f>E9*G17</f>
        <v>286.40440010000003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25689.591244800002</v>
      </c>
      <c r="D18" s="10">
        <f>D9*G18</f>
        <v>24268.350360959997</v>
      </c>
      <c r="E18" s="11">
        <f>E9*G18</f>
        <v>10392.65652672</v>
      </c>
      <c r="G18" s="1">
        <v>0.154944</v>
      </c>
    </row>
    <row r="19" spans="1:7" ht="22.5">
      <c r="A19" s="13" t="s">
        <v>16</v>
      </c>
      <c r="B19" s="10">
        <f>B9*G19</f>
        <v>30645.495132000004</v>
      </c>
      <c r="D19" s="10">
        <f>D9*G19</f>
        <v>28950.075762649998</v>
      </c>
      <c r="E19" s="11">
        <f>E9*G19</f>
        <v>12397.554401050002</v>
      </c>
      <c r="G19" s="1">
        <v>0.184835</v>
      </c>
    </row>
    <row r="20" spans="1:7" ht="12.75" customHeight="1">
      <c r="A20" s="13" t="s">
        <v>17</v>
      </c>
      <c r="B20" s="10">
        <f>B9*G20</f>
        <v>4247.9413032000002</v>
      </c>
      <c r="D20" s="10">
        <f>D9*G20</f>
        <v>4012.9298623899999</v>
      </c>
      <c r="E20" s="11">
        <f>E9*G20</f>
        <v>1718.4934742300002</v>
      </c>
      <c r="G20" s="1">
        <v>2.5621000000000001E-2</v>
      </c>
    </row>
    <row r="21" spans="1:7" ht="12.75" customHeight="1">
      <c r="A21" s="18" t="s">
        <v>18</v>
      </c>
      <c r="B21" s="10" t="s">
        <v>120</v>
      </c>
      <c r="D21" s="10" t="s">
        <v>121</v>
      </c>
      <c r="E21" s="11" t="s">
        <v>122</v>
      </c>
    </row>
    <row r="22" spans="1:7" ht="13.5" customHeight="1" thickBot="1">
      <c r="A22" s="20" t="s">
        <v>21</v>
      </c>
      <c r="B22" s="34"/>
      <c r="D22" s="34">
        <v>495.75</v>
      </c>
      <c r="E22" s="35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32">
        <v>205581.72</v>
      </c>
      <c r="C25" s="32">
        <v>222497.88</v>
      </c>
      <c r="E25" s="33">
        <v>94354.16</v>
      </c>
    </row>
    <row r="26" spans="1:7" ht="12.75" customHeight="1">
      <c r="A26" s="18" t="s">
        <v>5</v>
      </c>
      <c r="B26" s="10" t="s">
        <v>118</v>
      </c>
      <c r="C26" s="10" t="s">
        <v>65</v>
      </c>
      <c r="E26" s="11" t="s">
        <v>119</v>
      </c>
    </row>
    <row r="27" spans="1:7" ht="12.75" customHeight="1">
      <c r="A27" s="18" t="s">
        <v>6</v>
      </c>
      <c r="B27" s="10">
        <v>156626.59</v>
      </c>
      <c r="C27" s="10">
        <v>165799.20000000001</v>
      </c>
      <c r="E27" s="11">
        <v>67073.63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28.662665969999999</v>
      </c>
      <c r="C29" s="10">
        <f>C27*G29</f>
        <v>30.341253600000002</v>
      </c>
      <c r="E29" s="11">
        <f>E27*G29</f>
        <v>12.274474290000001</v>
      </c>
      <c r="G29" s="1">
        <v>1.83E-4</v>
      </c>
    </row>
    <row r="30" spans="1:7" ht="12.75" customHeight="1">
      <c r="A30" s="13" t="s">
        <v>9</v>
      </c>
      <c r="B30" s="10">
        <f>B27*G30</f>
        <v>20159.878278669999</v>
      </c>
      <c r="C30" s="10">
        <f>C27*G30</f>
        <v>21340.512429599999</v>
      </c>
      <c r="E30" s="11">
        <f>E27*G30</f>
        <v>8633.2481381899997</v>
      </c>
      <c r="G30" s="1">
        <v>0.12871299999999999</v>
      </c>
    </row>
    <row r="31" spans="1:7" ht="12.75" customHeight="1">
      <c r="A31" s="13" t="s">
        <v>10</v>
      </c>
      <c r="B31" s="10">
        <f>B27*G31</f>
        <v>24841.60368036</v>
      </c>
      <c r="C31" s="10">
        <f>C27*G31</f>
        <v>26296.416316800001</v>
      </c>
      <c r="E31" s="11">
        <f>E27*G31</f>
        <v>10638.146012520001</v>
      </c>
      <c r="G31" s="1">
        <v>0.15860399999999999</v>
      </c>
    </row>
    <row r="32" spans="1:7" ht="12.75" customHeight="1">
      <c r="A32" s="13" t="s">
        <v>11</v>
      </c>
      <c r="B32" s="10">
        <f>B27*G32</f>
        <v>12994.055159579999</v>
      </c>
      <c r="C32" s="10">
        <f>C27*G32</f>
        <v>13755.0332304</v>
      </c>
      <c r="E32" s="11">
        <f>E27*G32</f>
        <v>5564.5624920600003</v>
      </c>
      <c r="G32" s="1">
        <v>8.2961999999999994E-2</v>
      </c>
    </row>
    <row r="33" spans="1:7" ht="12.75" customHeight="1">
      <c r="A33" s="13" t="s">
        <v>12</v>
      </c>
      <c r="B33" s="10">
        <f>B27*G33</f>
        <v>22357.50596296</v>
      </c>
      <c r="C33" s="10">
        <f>C27*G33</f>
        <v>23666.841004800004</v>
      </c>
      <c r="E33" s="11">
        <f>G33*E27</f>
        <v>9574.358240720001</v>
      </c>
      <c r="G33" s="1">
        <v>0.14274400000000001</v>
      </c>
    </row>
    <row r="34" spans="1:7" ht="22.5">
      <c r="A34" s="13" t="s">
        <v>13</v>
      </c>
      <c r="B34" s="10">
        <f>B27*G34</f>
        <v>18344.576100570001</v>
      </c>
      <c r="C34" s="10">
        <f>C27*G34</f>
        <v>19418.899701600003</v>
      </c>
      <c r="E34" s="11">
        <f>E27*G34</f>
        <v>7855.8647664900009</v>
      </c>
      <c r="G34" s="1">
        <v>0.117123</v>
      </c>
    </row>
    <row r="35" spans="1:7" ht="12.75" customHeight="1">
      <c r="A35" s="13" t="s">
        <v>14</v>
      </c>
      <c r="B35" s="10">
        <f>B27*G35</f>
        <v>668.79553930000009</v>
      </c>
      <c r="C35" s="10">
        <f>C27*G35</f>
        <v>707.96258400000011</v>
      </c>
      <c r="E35" s="11">
        <f>E27*G35</f>
        <v>286.40440010000003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24268.350360959997</v>
      </c>
      <c r="C36" s="10">
        <f>C27*G36</f>
        <v>25689.591244800002</v>
      </c>
      <c r="E36" s="11">
        <f>E27*G36</f>
        <v>10392.65652672</v>
      </c>
      <c r="G36" s="1">
        <v>0.154944</v>
      </c>
    </row>
    <row r="37" spans="1:7" ht="22.5">
      <c r="A37" s="13" t="s">
        <v>16</v>
      </c>
      <c r="B37" s="10">
        <f>B27*G37</f>
        <v>28950.075762649998</v>
      </c>
      <c r="C37" s="10">
        <f>C27*G37</f>
        <v>30645.495132000004</v>
      </c>
      <c r="E37" s="11">
        <f>E27*G37</f>
        <v>12397.554401050002</v>
      </c>
      <c r="G37" s="1">
        <v>0.184835</v>
      </c>
    </row>
    <row r="38" spans="1:7" ht="12.75" customHeight="1">
      <c r="A38" s="13" t="s">
        <v>17</v>
      </c>
      <c r="B38" s="10">
        <f>B27*G38</f>
        <v>4012.9298623899999</v>
      </c>
      <c r="C38" s="10">
        <f>C27*G38</f>
        <v>4247.9413032000002</v>
      </c>
      <c r="E38" s="11">
        <f>E27*G38</f>
        <v>1718.4934742300002</v>
      </c>
      <c r="G38" s="1">
        <v>2.5621000000000001E-2</v>
      </c>
    </row>
    <row r="39" spans="1:7" ht="12.75" customHeight="1">
      <c r="A39" s="18" t="s">
        <v>18</v>
      </c>
      <c r="B39" s="10" t="s">
        <v>121</v>
      </c>
      <c r="C39" s="10" t="s">
        <v>120</v>
      </c>
      <c r="E39" s="11" t="s">
        <v>122</v>
      </c>
    </row>
    <row r="40" spans="1:7" ht="13.5" customHeight="1" thickBot="1">
      <c r="A40" s="20" t="s">
        <v>21</v>
      </c>
      <c r="B40" s="34">
        <v>495.75</v>
      </c>
      <c r="C40" s="34"/>
      <c r="E40" s="35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32">
        <v>222497.88</v>
      </c>
      <c r="D43" s="32">
        <v>205581.72</v>
      </c>
      <c r="E43" s="33">
        <v>94354.16</v>
      </c>
    </row>
    <row r="44" spans="1:7" ht="12.75" customHeight="1">
      <c r="A44" s="18" t="s">
        <v>5</v>
      </c>
      <c r="B44" s="10" t="s">
        <v>65</v>
      </c>
      <c r="D44" s="10" t="s">
        <v>118</v>
      </c>
      <c r="E44" s="11" t="s">
        <v>119</v>
      </c>
    </row>
    <row r="45" spans="1:7" ht="12.75" customHeight="1">
      <c r="A45" s="18" t="s">
        <v>6</v>
      </c>
      <c r="B45" s="10">
        <v>165799.20000000001</v>
      </c>
      <c r="D45" s="10">
        <v>156626.59</v>
      </c>
      <c r="E45" s="11">
        <v>67073.63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30.341253600000002</v>
      </c>
      <c r="D47" s="10">
        <f>D45*G47</f>
        <v>28.662665969999999</v>
      </c>
      <c r="E47" s="11">
        <f>E45*G47</f>
        <v>12.274474290000001</v>
      </c>
      <c r="G47" s="1">
        <v>1.83E-4</v>
      </c>
    </row>
    <row r="48" spans="1:7" ht="12.75" customHeight="1">
      <c r="A48" s="13" t="s">
        <v>9</v>
      </c>
      <c r="B48" s="10">
        <f>B45*G48</f>
        <v>21340.512429599999</v>
      </c>
      <c r="D48" s="10">
        <f>D45*G48</f>
        <v>20159.878278669999</v>
      </c>
      <c r="E48" s="11">
        <f>E45*G48</f>
        <v>8633.2481381899997</v>
      </c>
      <c r="G48" s="1">
        <v>0.12871299999999999</v>
      </c>
    </row>
    <row r="49" spans="1:7" ht="12.75" customHeight="1">
      <c r="A49" s="13" t="s">
        <v>10</v>
      </c>
      <c r="B49" s="10">
        <f>B45*G49</f>
        <v>26296.416316800001</v>
      </c>
      <c r="D49" s="10">
        <f>D45*G49</f>
        <v>24841.60368036</v>
      </c>
      <c r="E49" s="11">
        <f>E45*G49</f>
        <v>10638.146012520001</v>
      </c>
      <c r="G49" s="1">
        <v>0.15860399999999999</v>
      </c>
    </row>
    <row r="50" spans="1:7" ht="12.75" customHeight="1">
      <c r="A50" s="13" t="s">
        <v>11</v>
      </c>
      <c r="B50" s="10">
        <f>B45*G50</f>
        <v>13755.0332304</v>
      </c>
      <c r="D50" s="10">
        <f>D45*G50</f>
        <v>12994.055159579999</v>
      </c>
      <c r="E50" s="11">
        <f>E45*G50</f>
        <v>5564.5624920600003</v>
      </c>
      <c r="G50" s="1">
        <v>8.2961999999999994E-2</v>
      </c>
    </row>
    <row r="51" spans="1:7" ht="12.75" customHeight="1">
      <c r="A51" s="13" t="s">
        <v>12</v>
      </c>
      <c r="B51" s="10">
        <f>B45*G51</f>
        <v>23666.841004800004</v>
      </c>
      <c r="D51" s="10">
        <f>D45*G51</f>
        <v>22357.50596296</v>
      </c>
      <c r="E51" s="11">
        <f>G51*E45</f>
        <v>9574.358240720001</v>
      </c>
      <c r="G51" s="1">
        <v>0.14274400000000001</v>
      </c>
    </row>
    <row r="52" spans="1:7" ht="22.5">
      <c r="A52" s="13" t="s">
        <v>13</v>
      </c>
      <c r="B52" s="10">
        <f>B45*G52</f>
        <v>19418.899701600003</v>
      </c>
      <c r="D52" s="10">
        <f>D45*G52</f>
        <v>18344.576100570001</v>
      </c>
      <c r="E52" s="11">
        <f>E45*G52</f>
        <v>7855.8647664900009</v>
      </c>
      <c r="G52" s="1">
        <v>0.117123</v>
      </c>
    </row>
    <row r="53" spans="1:7" ht="12.75" customHeight="1">
      <c r="A53" s="13" t="s">
        <v>14</v>
      </c>
      <c r="B53" s="10">
        <f>B45*G53</f>
        <v>707.96258400000011</v>
      </c>
      <c r="D53" s="10">
        <f>D45*G53</f>
        <v>668.79553930000009</v>
      </c>
      <c r="E53" s="11">
        <f>E45*G53</f>
        <v>286.40440010000003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25689.591244800002</v>
      </c>
      <c r="D54" s="10">
        <f>D45*G54</f>
        <v>24268.350360959997</v>
      </c>
      <c r="E54" s="11">
        <f>E45*G54</f>
        <v>10392.65652672</v>
      </c>
      <c r="G54" s="1">
        <v>0.154944</v>
      </c>
    </row>
    <row r="55" spans="1:7" ht="22.5">
      <c r="A55" s="13" t="s">
        <v>16</v>
      </c>
      <c r="B55" s="10">
        <f>B45*G55</f>
        <v>30645.495132000004</v>
      </c>
      <c r="D55" s="10">
        <f>D45*G55</f>
        <v>28950.075762649998</v>
      </c>
      <c r="E55" s="11">
        <f>E45*G55</f>
        <v>12397.554401050002</v>
      </c>
      <c r="G55" s="1">
        <v>0.184835</v>
      </c>
    </row>
    <row r="56" spans="1:7" ht="12.75" customHeight="1">
      <c r="A56" s="13" t="s">
        <v>17</v>
      </c>
      <c r="B56" s="10">
        <f>B45*G56</f>
        <v>4247.9413032000002</v>
      </c>
      <c r="D56" s="10">
        <f>D45*G56</f>
        <v>4012.9298623899999</v>
      </c>
      <c r="E56" s="11">
        <f>E45*G56</f>
        <v>1718.4934742300002</v>
      </c>
      <c r="G56" s="1">
        <v>2.5621000000000001E-2</v>
      </c>
    </row>
    <row r="57" spans="1:7" ht="12.75" customHeight="1">
      <c r="A57" s="18" t="s">
        <v>18</v>
      </c>
      <c r="B57" s="10" t="s">
        <v>120</v>
      </c>
      <c r="D57" s="10" t="s">
        <v>121</v>
      </c>
      <c r="E57" s="11" t="s">
        <v>122</v>
      </c>
    </row>
    <row r="58" spans="1:7" ht="13.5" customHeight="1" thickBot="1">
      <c r="A58" s="20" t="s">
        <v>21</v>
      </c>
      <c r="B58" s="34"/>
      <c r="D58" s="34">
        <v>495.75</v>
      </c>
      <c r="E58" s="35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165799.20000000001</v>
      </c>
      <c r="D64" s="78">
        <f>D37-D45</f>
        <v>-156626.59</v>
      </c>
    </row>
    <row r="65" spans="1:4" ht="12">
      <c r="A65" s="82" t="s">
        <v>1</v>
      </c>
      <c r="B65" s="82"/>
      <c r="C65" s="77">
        <f>C38-C57</f>
        <v>4247.9413032000002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36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73"/>
  <sheetViews>
    <sheetView topLeftCell="A51" workbookViewId="0">
      <selection activeCell="A69" sqref="A69:D73"/>
    </sheetView>
  </sheetViews>
  <sheetFormatPr defaultColWidth="7.5703125" defaultRowHeight="11.25"/>
  <cols>
    <col min="1" max="1" width="45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3" customHeight="1">
      <c r="A1" s="85" t="s">
        <v>741</v>
      </c>
      <c r="B1" s="85"/>
      <c r="C1" s="85"/>
    </row>
    <row r="2" spans="1:7" ht="15">
      <c r="A2" s="58"/>
      <c r="B2" s="58"/>
      <c r="C2" s="58"/>
    </row>
    <row r="3" spans="1:7" ht="39.7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f>306921.36-B9-B10</f>
        <v>240705.36</v>
      </c>
      <c r="D7" s="5">
        <f>260520.46-D9-D10</f>
        <v>215760.46</v>
      </c>
      <c r="E7" s="6">
        <f>98418.94-E10</f>
        <v>71202.94</v>
      </c>
    </row>
    <row r="8" spans="1:7" ht="12.75" customHeight="1">
      <c r="A8" s="18" t="s">
        <v>5</v>
      </c>
      <c r="B8" s="10" t="s">
        <v>65</v>
      </c>
      <c r="D8" s="10" t="s">
        <v>123</v>
      </c>
      <c r="E8" s="11" t="s">
        <v>124</v>
      </c>
    </row>
    <row r="9" spans="1:7" ht="12.75" hidden="1" customHeight="1">
      <c r="A9" s="18" t="s">
        <v>125</v>
      </c>
      <c r="B9" s="10">
        <v>39000</v>
      </c>
      <c r="D9" s="10">
        <v>39000</v>
      </c>
      <c r="E9" s="11"/>
    </row>
    <row r="10" spans="1:7" ht="12.75" hidden="1" customHeight="1">
      <c r="A10" s="18" t="s">
        <v>32</v>
      </c>
      <c r="B10" s="10">
        <v>27216</v>
      </c>
      <c r="D10" s="10">
        <v>5760</v>
      </c>
      <c r="E10" s="11">
        <v>27216</v>
      </c>
    </row>
    <row r="11" spans="1:7" ht="12.75" customHeight="1">
      <c r="A11" s="18" t="s">
        <v>6</v>
      </c>
      <c r="B11" s="10">
        <v>179296.8</v>
      </c>
      <c r="D11" s="10">
        <v>160998</v>
      </c>
      <c r="E11" s="11">
        <v>52900.01</v>
      </c>
    </row>
    <row r="12" spans="1:7" ht="12.75" customHeight="1">
      <c r="A12" s="12" t="s">
        <v>7</v>
      </c>
      <c r="B12" s="10"/>
      <c r="D12" s="10"/>
      <c r="E12" s="11"/>
    </row>
    <row r="13" spans="1:7" ht="12.75" customHeight="1">
      <c r="A13" s="13" t="s">
        <v>19</v>
      </c>
      <c r="B13" s="10">
        <f>B11*G13</f>
        <v>32.811314400000001</v>
      </c>
      <c r="D13" s="10">
        <f>D11*G13</f>
        <v>29.462634000000001</v>
      </c>
      <c r="E13" s="11">
        <f>E11*G13</f>
        <v>9.6807018300000003</v>
      </c>
      <c r="G13" s="1">
        <v>1.83E-4</v>
      </c>
    </row>
    <row r="14" spans="1:7" ht="12.75" customHeight="1">
      <c r="A14" s="13" t="s">
        <v>9</v>
      </c>
      <c r="B14" s="10">
        <f>B11*G14</f>
        <v>23077.829018399996</v>
      </c>
      <c r="D14" s="10">
        <f>D11*G14</f>
        <v>20722.535573999998</v>
      </c>
      <c r="E14" s="11">
        <f>E11*G14</f>
        <v>6808.9189871299996</v>
      </c>
      <c r="G14" s="1">
        <v>0.12871299999999999</v>
      </c>
    </row>
    <row r="15" spans="1:7" ht="12.75" customHeight="1">
      <c r="A15" s="13" t="s">
        <v>10</v>
      </c>
      <c r="B15" s="10">
        <f>B11*G15</f>
        <v>28437.189667199997</v>
      </c>
      <c r="D15" s="10">
        <f>D11*G15</f>
        <v>25534.926791999998</v>
      </c>
      <c r="E15" s="11">
        <f>E11*G15</f>
        <v>8390.1531860400009</v>
      </c>
      <c r="G15" s="1">
        <v>0.15860399999999999</v>
      </c>
    </row>
    <row r="16" spans="1:7" ht="12.75" customHeight="1">
      <c r="A16" s="13" t="s">
        <v>11</v>
      </c>
      <c r="B16" s="10">
        <f>B11*G16</f>
        <v>14874.821121599998</v>
      </c>
      <c r="D16" s="10">
        <f>D11*G16</f>
        <v>13356.716075999999</v>
      </c>
      <c r="E16" s="11">
        <f>E11*G16</f>
        <v>4388.6906296199995</v>
      </c>
      <c r="G16" s="1">
        <v>8.2961999999999994E-2</v>
      </c>
    </row>
    <row r="17" spans="1:7" ht="12.75" customHeight="1">
      <c r="A17" s="13" t="s">
        <v>12</v>
      </c>
      <c r="B17" s="10">
        <f>B11*G17</f>
        <v>25593.542419199999</v>
      </c>
      <c r="D17" s="10">
        <f>D11*G17</f>
        <v>22981.498512000002</v>
      </c>
      <c r="E17" s="11">
        <f>G17*E11</f>
        <v>7551.1590274400005</v>
      </c>
      <c r="G17" s="1">
        <v>0.14274400000000001</v>
      </c>
    </row>
    <row r="18" spans="1:7" ht="22.5">
      <c r="A18" s="13" t="s">
        <v>13</v>
      </c>
      <c r="B18" s="10">
        <f>B11*G18</f>
        <v>20999.779106400001</v>
      </c>
      <c r="D18" s="10">
        <f>D11*G18</f>
        <v>18856.568754</v>
      </c>
      <c r="E18" s="11">
        <f>E11*G18</f>
        <v>6195.8078712300003</v>
      </c>
      <c r="G18" s="1">
        <v>0.117123</v>
      </c>
    </row>
    <row r="19" spans="1:7" ht="12.75" customHeight="1">
      <c r="A19" s="13" t="s">
        <v>14</v>
      </c>
      <c r="B19" s="10">
        <f>B11*G19</f>
        <v>765.59733600000004</v>
      </c>
      <c r="D19" s="10">
        <f>D11*G19</f>
        <v>687.4614600000001</v>
      </c>
      <c r="E19" s="11">
        <f>E11*G19</f>
        <v>225.88304270000003</v>
      </c>
      <c r="G19" s="1">
        <v>4.2700000000000004E-3</v>
      </c>
    </row>
    <row r="20" spans="1:7" ht="12.75" customHeight="1">
      <c r="A20" s="13" t="s">
        <v>15</v>
      </c>
      <c r="B20" s="10">
        <f>B11*G20</f>
        <v>27780.963379199999</v>
      </c>
      <c r="D20" s="10">
        <f>D11*G20</f>
        <v>24945.674112000001</v>
      </c>
      <c r="E20" s="11">
        <f>E11*G20</f>
        <v>8196.539149440001</v>
      </c>
      <c r="G20" s="1">
        <v>0.154944</v>
      </c>
    </row>
    <row r="21" spans="1:7" ht="22.5">
      <c r="A21" s="13" t="s">
        <v>16</v>
      </c>
      <c r="B21" s="10">
        <f>B11*G21</f>
        <v>33140.324027999995</v>
      </c>
      <c r="D21" s="10">
        <f>D11*G21</f>
        <v>29758.065330000001</v>
      </c>
      <c r="E21" s="11">
        <f>E11*G21</f>
        <v>9777.7733483499997</v>
      </c>
      <c r="G21" s="1">
        <v>0.184835</v>
      </c>
    </row>
    <row r="22" spans="1:7" ht="12.75" customHeight="1">
      <c r="A22" s="13" t="s">
        <v>17</v>
      </c>
      <c r="B22" s="10">
        <f>B11*G22</f>
        <v>4593.7633127999998</v>
      </c>
      <c r="D22" s="10">
        <f>D11*G22</f>
        <v>4124.9297580000002</v>
      </c>
      <c r="E22" s="11">
        <f>E11*G22</f>
        <v>1355.3511562100002</v>
      </c>
      <c r="G22" s="1">
        <v>2.5621000000000001E-2</v>
      </c>
    </row>
    <row r="23" spans="1:7" ht="12.75" customHeight="1">
      <c r="A23" s="18" t="s">
        <v>18</v>
      </c>
      <c r="B23" s="10" t="s">
        <v>126</v>
      </c>
      <c r="D23" s="10" t="s">
        <v>127</v>
      </c>
      <c r="E23" s="11" t="s">
        <v>128</v>
      </c>
    </row>
    <row r="24" spans="1:7" ht="13.5" customHeight="1" thickBot="1">
      <c r="A24" s="20" t="s">
        <v>21</v>
      </c>
      <c r="B24" s="10"/>
      <c r="D24" s="10">
        <v>444.08</v>
      </c>
      <c r="E24" s="11">
        <v>-0.02</v>
      </c>
    </row>
    <row r="25" spans="1:7">
      <c r="A25" s="92" t="s">
        <v>611</v>
      </c>
      <c r="B25" s="92"/>
      <c r="C25" s="92"/>
    </row>
    <row r="26" spans="1:7" ht="12" thickBot="1">
      <c r="A26" s="92"/>
      <c r="B26" s="92"/>
      <c r="C26" s="92"/>
    </row>
    <row r="27" spans="1:7">
      <c r="A27" s="17" t="s">
        <v>4</v>
      </c>
      <c r="B27" s="5">
        <f>260520.46-B29-B30</f>
        <v>215760.46</v>
      </c>
      <c r="C27" s="5">
        <f>306921.36-C29-C30</f>
        <v>240705.36</v>
      </c>
      <c r="E27" s="6">
        <f>98418.94-E30</f>
        <v>71202.94</v>
      </c>
    </row>
    <row r="28" spans="1:7" ht="12.75" customHeight="1">
      <c r="A28" s="18" t="s">
        <v>5</v>
      </c>
      <c r="B28" s="10" t="s">
        <v>123</v>
      </c>
      <c r="C28" s="10" t="s">
        <v>65</v>
      </c>
      <c r="E28" s="11" t="s">
        <v>124</v>
      </c>
    </row>
    <row r="29" spans="1:7" ht="12.75" hidden="1" customHeight="1">
      <c r="A29" s="18" t="s">
        <v>125</v>
      </c>
      <c r="B29" s="10">
        <v>39000</v>
      </c>
      <c r="C29" s="10">
        <v>39000</v>
      </c>
      <c r="E29" s="11"/>
    </row>
    <row r="30" spans="1:7" ht="12.75" hidden="1" customHeight="1">
      <c r="A30" s="18" t="s">
        <v>32</v>
      </c>
      <c r="B30" s="10">
        <v>5760</v>
      </c>
      <c r="C30" s="10">
        <v>27216</v>
      </c>
      <c r="E30" s="11">
        <v>27216</v>
      </c>
    </row>
    <row r="31" spans="1:7" ht="12.75" customHeight="1">
      <c r="A31" s="18" t="s">
        <v>6</v>
      </c>
      <c r="B31" s="10">
        <v>160998</v>
      </c>
      <c r="C31" s="10">
        <v>179296.8</v>
      </c>
      <c r="E31" s="11">
        <v>52900.01</v>
      </c>
    </row>
    <row r="32" spans="1:7" ht="12.75" customHeight="1">
      <c r="A32" s="12" t="s">
        <v>7</v>
      </c>
      <c r="B32" s="10"/>
      <c r="C32" s="10"/>
      <c r="E32" s="11"/>
    </row>
    <row r="33" spans="1:7" ht="12.75" customHeight="1">
      <c r="A33" s="13" t="s">
        <v>19</v>
      </c>
      <c r="B33" s="10">
        <f>B31*G33</f>
        <v>29.462634000000001</v>
      </c>
      <c r="C33" s="10">
        <f>C31*G33</f>
        <v>32.811314400000001</v>
      </c>
      <c r="E33" s="11">
        <f>E31*G33</f>
        <v>9.6807018300000003</v>
      </c>
      <c r="G33" s="1">
        <v>1.83E-4</v>
      </c>
    </row>
    <row r="34" spans="1:7" ht="12.75" customHeight="1">
      <c r="A34" s="13" t="s">
        <v>9</v>
      </c>
      <c r="B34" s="10">
        <f>B31*G34</f>
        <v>20722.535573999998</v>
      </c>
      <c r="C34" s="10">
        <f>C31*G34</f>
        <v>23077.829018399996</v>
      </c>
      <c r="E34" s="11">
        <f>E31*G34</f>
        <v>6808.9189871299996</v>
      </c>
      <c r="G34" s="1">
        <v>0.12871299999999999</v>
      </c>
    </row>
    <row r="35" spans="1:7" ht="12.75" customHeight="1">
      <c r="A35" s="13" t="s">
        <v>10</v>
      </c>
      <c r="B35" s="10">
        <f>B31*G35</f>
        <v>25534.926791999998</v>
      </c>
      <c r="C35" s="10">
        <f>C31*G35</f>
        <v>28437.189667199997</v>
      </c>
      <c r="E35" s="11">
        <f>E31*G35</f>
        <v>8390.1531860400009</v>
      </c>
      <c r="G35" s="1">
        <v>0.15860399999999999</v>
      </c>
    </row>
    <row r="36" spans="1:7" ht="12.75" customHeight="1">
      <c r="A36" s="13" t="s">
        <v>11</v>
      </c>
      <c r="B36" s="10">
        <f>B31*G36</f>
        <v>13356.716075999999</v>
      </c>
      <c r="C36" s="10">
        <f>C31*G36</f>
        <v>14874.821121599998</v>
      </c>
      <c r="E36" s="11">
        <f>E31*G36</f>
        <v>4388.6906296199995</v>
      </c>
      <c r="G36" s="1">
        <v>8.2961999999999994E-2</v>
      </c>
    </row>
    <row r="37" spans="1:7" ht="12.75" customHeight="1">
      <c r="A37" s="13" t="s">
        <v>12</v>
      </c>
      <c r="B37" s="10">
        <f>B31*G37</f>
        <v>22981.498512000002</v>
      </c>
      <c r="C37" s="10">
        <f>C31*G37</f>
        <v>25593.542419199999</v>
      </c>
      <c r="E37" s="11">
        <f>G37*E31</f>
        <v>7551.1590274400005</v>
      </c>
      <c r="G37" s="1">
        <v>0.14274400000000001</v>
      </c>
    </row>
    <row r="38" spans="1:7" ht="22.5">
      <c r="A38" s="13" t="s">
        <v>13</v>
      </c>
      <c r="B38" s="10">
        <f>B31*G38</f>
        <v>18856.568754</v>
      </c>
      <c r="C38" s="10">
        <f>C31*G38</f>
        <v>20999.779106400001</v>
      </c>
      <c r="E38" s="11">
        <f>E31*G38</f>
        <v>6195.8078712300003</v>
      </c>
      <c r="G38" s="1">
        <v>0.117123</v>
      </c>
    </row>
    <row r="39" spans="1:7" ht="12.75" customHeight="1">
      <c r="A39" s="13" t="s">
        <v>14</v>
      </c>
      <c r="B39" s="10">
        <f>B31*G39</f>
        <v>687.4614600000001</v>
      </c>
      <c r="C39" s="10">
        <f>C31*G39</f>
        <v>765.59733600000004</v>
      </c>
      <c r="E39" s="11">
        <f>E31*G39</f>
        <v>225.88304270000003</v>
      </c>
      <c r="G39" s="1">
        <v>4.2700000000000004E-3</v>
      </c>
    </row>
    <row r="40" spans="1:7" ht="12.75" customHeight="1">
      <c r="A40" s="13" t="s">
        <v>15</v>
      </c>
      <c r="B40" s="10">
        <f>B31*G40</f>
        <v>24945.674112000001</v>
      </c>
      <c r="C40" s="10">
        <f>C31*G40</f>
        <v>27780.963379199999</v>
      </c>
      <c r="E40" s="11">
        <f>E31*G40</f>
        <v>8196.539149440001</v>
      </c>
      <c r="G40" s="1">
        <v>0.154944</v>
      </c>
    </row>
    <row r="41" spans="1:7" ht="22.5">
      <c r="A41" s="13" t="s">
        <v>16</v>
      </c>
      <c r="B41" s="10">
        <f>B31*G41</f>
        <v>29758.065330000001</v>
      </c>
      <c r="C41" s="10">
        <f>C31*G41</f>
        <v>33140.324027999995</v>
      </c>
      <c r="E41" s="11">
        <f>E31*G41</f>
        <v>9777.7733483499997</v>
      </c>
      <c r="G41" s="1">
        <v>0.184835</v>
      </c>
    </row>
    <row r="42" spans="1:7" ht="12.75" customHeight="1">
      <c r="A42" s="13" t="s">
        <v>17</v>
      </c>
      <c r="B42" s="10">
        <f>B31*G42</f>
        <v>4124.9297580000002</v>
      </c>
      <c r="C42" s="10">
        <f>C31*G42</f>
        <v>4593.7633127999998</v>
      </c>
      <c r="E42" s="11">
        <f>E31*G42</f>
        <v>1355.3511562100002</v>
      </c>
      <c r="G42" s="1">
        <v>2.5621000000000001E-2</v>
      </c>
    </row>
    <row r="43" spans="1:7" ht="12.75" customHeight="1">
      <c r="A43" s="18" t="s">
        <v>18</v>
      </c>
      <c r="B43" s="10" t="s">
        <v>127</v>
      </c>
      <c r="C43" s="10" t="s">
        <v>126</v>
      </c>
      <c r="E43" s="11" t="s">
        <v>128</v>
      </c>
    </row>
    <row r="44" spans="1:7" ht="13.5" customHeight="1" thickBot="1">
      <c r="A44" s="20" t="s">
        <v>21</v>
      </c>
      <c r="B44" s="10">
        <v>444.08</v>
      </c>
      <c r="C44" s="10"/>
      <c r="E44" s="11">
        <v>-0.02</v>
      </c>
    </row>
    <row r="45" spans="1:7">
      <c r="A45" s="92" t="s">
        <v>612</v>
      </c>
      <c r="B45" s="92"/>
      <c r="C45" s="92"/>
    </row>
    <row r="46" spans="1:7" ht="12" thickBot="1">
      <c r="A46" s="92"/>
      <c r="B46" s="92"/>
      <c r="C46" s="92"/>
    </row>
    <row r="47" spans="1:7">
      <c r="A47" s="17" t="s">
        <v>4</v>
      </c>
      <c r="B47" s="5">
        <f>306921.36-B49-B50</f>
        <v>240705.36</v>
      </c>
      <c r="D47" s="5">
        <f>260520.46-D49-D50</f>
        <v>215760.46</v>
      </c>
      <c r="E47" s="6">
        <f>98418.94-E50</f>
        <v>71202.94</v>
      </c>
    </row>
    <row r="48" spans="1:7" ht="12.75" customHeight="1">
      <c r="A48" s="18" t="s">
        <v>5</v>
      </c>
      <c r="B48" s="10" t="s">
        <v>65</v>
      </c>
      <c r="D48" s="10" t="s">
        <v>123</v>
      </c>
      <c r="E48" s="11" t="s">
        <v>124</v>
      </c>
    </row>
    <row r="49" spans="1:7" ht="12.75" hidden="1" customHeight="1">
      <c r="A49" s="18" t="s">
        <v>125</v>
      </c>
      <c r="B49" s="10">
        <v>39000</v>
      </c>
      <c r="D49" s="10">
        <v>39000</v>
      </c>
      <c r="E49" s="11"/>
    </row>
    <row r="50" spans="1:7" ht="12.75" hidden="1" customHeight="1">
      <c r="A50" s="18" t="s">
        <v>32</v>
      </c>
      <c r="B50" s="10">
        <v>27216</v>
      </c>
      <c r="D50" s="10">
        <v>5760</v>
      </c>
      <c r="E50" s="11">
        <v>27216</v>
      </c>
    </row>
    <row r="51" spans="1:7" ht="12.75" customHeight="1">
      <c r="A51" s="18" t="s">
        <v>6</v>
      </c>
      <c r="B51" s="10">
        <v>179296.8</v>
      </c>
      <c r="D51" s="10">
        <v>160998</v>
      </c>
      <c r="E51" s="11">
        <v>52900.01</v>
      </c>
    </row>
    <row r="52" spans="1:7" ht="12.75" customHeight="1">
      <c r="A52" s="12" t="s">
        <v>7</v>
      </c>
      <c r="B52" s="10"/>
      <c r="D52" s="10"/>
      <c r="E52" s="11"/>
    </row>
    <row r="53" spans="1:7" ht="12.75" customHeight="1">
      <c r="A53" s="13" t="s">
        <v>19</v>
      </c>
      <c r="B53" s="10">
        <f>B51*G53</f>
        <v>32.811314400000001</v>
      </c>
      <c r="D53" s="10">
        <f>D51*G53</f>
        <v>29.462634000000001</v>
      </c>
      <c r="E53" s="11">
        <f>E51*G53</f>
        <v>9.6807018300000003</v>
      </c>
      <c r="G53" s="1">
        <v>1.83E-4</v>
      </c>
    </row>
    <row r="54" spans="1:7" ht="12.75" customHeight="1">
      <c r="A54" s="13" t="s">
        <v>9</v>
      </c>
      <c r="B54" s="10">
        <f>B51*G54</f>
        <v>23077.829018399996</v>
      </c>
      <c r="D54" s="10">
        <f>D51*G54</f>
        <v>20722.535573999998</v>
      </c>
      <c r="E54" s="11">
        <f>E51*G54</f>
        <v>6808.9189871299996</v>
      </c>
      <c r="G54" s="1">
        <v>0.12871299999999999</v>
      </c>
    </row>
    <row r="55" spans="1:7" ht="12.75" customHeight="1">
      <c r="A55" s="13" t="s">
        <v>10</v>
      </c>
      <c r="B55" s="10">
        <f>B51*G55</f>
        <v>28437.189667199997</v>
      </c>
      <c r="D55" s="10">
        <f>D51*G55</f>
        <v>25534.926791999998</v>
      </c>
      <c r="E55" s="11">
        <f>E51*G55</f>
        <v>8390.1531860400009</v>
      </c>
      <c r="G55" s="1">
        <v>0.15860399999999999</v>
      </c>
    </row>
    <row r="56" spans="1:7" ht="12.75" customHeight="1">
      <c r="A56" s="13" t="s">
        <v>11</v>
      </c>
      <c r="B56" s="10">
        <f>B51*G56</f>
        <v>14874.821121599998</v>
      </c>
      <c r="D56" s="10">
        <f>D51*G56</f>
        <v>13356.716075999999</v>
      </c>
      <c r="E56" s="11">
        <f>E51*G56</f>
        <v>4388.6906296199995</v>
      </c>
      <c r="G56" s="1">
        <v>8.2961999999999994E-2</v>
      </c>
    </row>
    <row r="57" spans="1:7" ht="12.75" customHeight="1">
      <c r="A57" s="13" t="s">
        <v>12</v>
      </c>
      <c r="B57" s="10">
        <f>B51*G57</f>
        <v>25593.542419199999</v>
      </c>
      <c r="D57" s="10">
        <f>D51*G57</f>
        <v>22981.498512000002</v>
      </c>
      <c r="E57" s="11">
        <f>G57*E51</f>
        <v>7551.1590274400005</v>
      </c>
      <c r="G57" s="1">
        <v>0.14274400000000001</v>
      </c>
    </row>
    <row r="58" spans="1:7" ht="22.5">
      <c r="A58" s="13" t="s">
        <v>13</v>
      </c>
      <c r="B58" s="10">
        <f>B51*G58</f>
        <v>20999.779106400001</v>
      </c>
      <c r="D58" s="10">
        <f>D51*G58</f>
        <v>18856.568754</v>
      </c>
      <c r="E58" s="11">
        <f>E51*G58</f>
        <v>6195.8078712300003</v>
      </c>
      <c r="G58" s="1">
        <v>0.117123</v>
      </c>
    </row>
    <row r="59" spans="1:7" ht="12.75" customHeight="1">
      <c r="A59" s="13" t="s">
        <v>14</v>
      </c>
      <c r="B59" s="10">
        <f>B51*G59</f>
        <v>765.59733600000004</v>
      </c>
      <c r="D59" s="10">
        <f>D51*G59</f>
        <v>687.4614600000001</v>
      </c>
      <c r="E59" s="11">
        <f>E51*G59</f>
        <v>225.88304270000003</v>
      </c>
      <c r="G59" s="1">
        <v>4.2700000000000004E-3</v>
      </c>
    </row>
    <row r="60" spans="1:7" ht="12.75" customHeight="1">
      <c r="A60" s="13" t="s">
        <v>15</v>
      </c>
      <c r="B60" s="10">
        <f>B51*G60</f>
        <v>27780.963379199999</v>
      </c>
      <c r="D60" s="10">
        <f>D51*G60</f>
        <v>24945.674112000001</v>
      </c>
      <c r="E60" s="11">
        <f>E51*G60</f>
        <v>8196.539149440001</v>
      </c>
      <c r="G60" s="1">
        <v>0.154944</v>
      </c>
    </row>
    <row r="61" spans="1:7" ht="22.5">
      <c r="A61" s="13" t="s">
        <v>16</v>
      </c>
      <c r="B61" s="10">
        <f>B51*G61</f>
        <v>33140.324027999995</v>
      </c>
      <c r="D61" s="10">
        <f>D51*G61</f>
        <v>29758.065330000001</v>
      </c>
      <c r="E61" s="11">
        <f>E51*G61</f>
        <v>9777.7733483499997</v>
      </c>
      <c r="G61" s="1">
        <v>0.184835</v>
      </c>
    </row>
    <row r="62" spans="1:7" ht="12.75" customHeight="1">
      <c r="A62" s="13" t="s">
        <v>17</v>
      </c>
      <c r="B62" s="10">
        <f>B51*G62</f>
        <v>4593.7633127999998</v>
      </c>
      <c r="D62" s="10">
        <f>D51*G62</f>
        <v>4124.9297580000002</v>
      </c>
      <c r="E62" s="11">
        <f>E51*G62</f>
        <v>1355.3511562100002</v>
      </c>
      <c r="G62" s="1">
        <v>2.5621000000000001E-2</v>
      </c>
    </row>
    <row r="63" spans="1:7" ht="12.75" customHeight="1">
      <c r="A63" s="18" t="s">
        <v>18</v>
      </c>
      <c r="B63" s="10" t="s">
        <v>126</v>
      </c>
      <c r="D63" s="10" t="s">
        <v>127</v>
      </c>
      <c r="E63" s="11" t="s">
        <v>128</v>
      </c>
    </row>
    <row r="64" spans="1:7" ht="13.5" customHeight="1" thickBot="1">
      <c r="A64" s="20" t="s">
        <v>21</v>
      </c>
      <c r="B64" s="10"/>
      <c r="D64" s="10">
        <v>444.08</v>
      </c>
      <c r="E64" s="11">
        <v>-0.02</v>
      </c>
    </row>
    <row r="66" spans="1:4" ht="12.75">
      <c r="A66" s="71" t="s">
        <v>828</v>
      </c>
      <c r="B66" s="72">
        <v>4</v>
      </c>
      <c r="C66" s="72">
        <v>4</v>
      </c>
    </row>
    <row r="67" spans="1:4" ht="12.75">
      <c r="A67" s="73" t="s">
        <v>829</v>
      </c>
      <c r="B67" s="72">
        <v>14</v>
      </c>
      <c r="C67" s="72">
        <v>14</v>
      </c>
    </row>
    <row r="69" spans="1:4" ht="12.75">
      <c r="A69" s="93" t="s">
        <v>832</v>
      </c>
      <c r="B69" s="93"/>
      <c r="C69" s="93"/>
      <c r="D69" s="93"/>
    </row>
    <row r="70" spans="1:4" ht="12">
      <c r="A70" s="82" t="s">
        <v>0</v>
      </c>
      <c r="B70" s="82"/>
      <c r="C70" s="77">
        <f>C33-C52</f>
        <v>32.811314400000001</v>
      </c>
      <c r="D70" s="78">
        <f>D43-D51</f>
        <v>-160998</v>
      </c>
    </row>
    <row r="71" spans="1:4" ht="12">
      <c r="A71" s="82" t="s">
        <v>1</v>
      </c>
      <c r="B71" s="82"/>
      <c r="C71" s="77">
        <f>C44-C63</f>
        <v>0</v>
      </c>
      <c r="D71" s="79">
        <f>D44-D66</f>
        <v>0</v>
      </c>
    </row>
    <row r="72" spans="1:4" ht="12">
      <c r="A72" s="83" t="s">
        <v>2</v>
      </c>
      <c r="B72" s="83"/>
      <c r="C72" s="80">
        <f>C32-C51</f>
        <v>0</v>
      </c>
      <c r="D72" s="79">
        <f>D45-D67</f>
        <v>0</v>
      </c>
    </row>
    <row r="73" spans="1:4" ht="36">
      <c r="A73" s="82" t="s">
        <v>3</v>
      </c>
      <c r="B73" s="82"/>
      <c r="C73" s="81">
        <f>[1]ерши!$H$317</f>
        <v>174673.59999999998</v>
      </c>
      <c r="D73" s="78">
        <v>565689.03</v>
      </c>
    </row>
  </sheetData>
  <mergeCells count="6">
    <mergeCell ref="A45:C46"/>
    <mergeCell ref="A69:D69"/>
    <mergeCell ref="A1:C1"/>
    <mergeCell ref="A3:C3"/>
    <mergeCell ref="A5:C6"/>
    <mergeCell ref="A25:C26"/>
  </mergeCells>
  <phoneticPr fontId="1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A60" sqref="A60:D64"/>
    </sheetView>
  </sheetViews>
  <sheetFormatPr defaultColWidth="7.5703125" defaultRowHeight="11.25"/>
  <cols>
    <col min="1" max="1" width="56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7" customHeight="1">
      <c r="A1" s="85" t="s">
        <v>742</v>
      </c>
      <c r="B1" s="85"/>
      <c r="C1" s="85"/>
    </row>
    <row r="2" spans="1:7" ht="15">
      <c r="A2" s="58"/>
      <c r="B2" s="58"/>
      <c r="C2" s="58"/>
    </row>
    <row r="3" spans="1:7" ht="38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224505.18</v>
      </c>
      <c r="D7" s="5">
        <v>226356.21</v>
      </c>
      <c r="E7" s="6">
        <v>43293.96</v>
      </c>
    </row>
    <row r="8" spans="1:7" ht="12.75" customHeight="1">
      <c r="A8" s="18" t="s">
        <v>5</v>
      </c>
      <c r="B8" s="10" t="s">
        <v>36</v>
      </c>
      <c r="D8" s="10" t="s">
        <v>129</v>
      </c>
      <c r="E8" s="11" t="s">
        <v>130</v>
      </c>
    </row>
    <row r="9" spans="1:7" ht="12.75" customHeight="1">
      <c r="A9" s="18" t="s">
        <v>6</v>
      </c>
      <c r="B9" s="10">
        <v>166824.9</v>
      </c>
      <c r="D9" s="10">
        <v>167308.97</v>
      </c>
      <c r="E9" s="11">
        <v>32579.91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30.528956699999998</v>
      </c>
      <c r="D11" s="10">
        <f>D9*G11</f>
        <v>30.617541510000002</v>
      </c>
      <c r="E11" s="11">
        <f>E9*G11</f>
        <v>5.9621235300000004</v>
      </c>
      <c r="G11" s="1">
        <v>1.83E-4</v>
      </c>
    </row>
    <row r="12" spans="1:7" ht="12.75" customHeight="1">
      <c r="A12" s="13" t="s">
        <v>9</v>
      </c>
      <c r="B12" s="10">
        <f>B9*G12</f>
        <v>21472.533353699997</v>
      </c>
      <c r="D12" s="10">
        <f>D9*G12</f>
        <v>21534.839455609999</v>
      </c>
      <c r="E12" s="11">
        <f>E9*G12</f>
        <v>4193.4579558300002</v>
      </c>
      <c r="G12" s="1">
        <v>0.12871299999999999</v>
      </c>
    </row>
    <row r="13" spans="1:7" ht="12.75" customHeight="1">
      <c r="A13" s="13" t="s">
        <v>10</v>
      </c>
      <c r="B13" s="10">
        <f>B9*G13</f>
        <v>26459.096439599998</v>
      </c>
      <c r="D13" s="10">
        <f>D9*G13</f>
        <v>26535.871877879999</v>
      </c>
      <c r="E13" s="11">
        <f>E9*G13</f>
        <v>5167.3040456399995</v>
      </c>
      <c r="G13" s="1">
        <v>0.15860399999999999</v>
      </c>
    </row>
    <row r="14" spans="1:7" ht="12.75" customHeight="1">
      <c r="A14" s="13" t="s">
        <v>11</v>
      </c>
      <c r="B14" s="10">
        <f>B9*G14</f>
        <v>13840.127353799999</v>
      </c>
      <c r="D14" s="10">
        <f>D9*G14</f>
        <v>13880.286769139999</v>
      </c>
      <c r="E14" s="11">
        <f>E9*G14</f>
        <v>2702.8944934199999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23813.253525600001</v>
      </c>
      <c r="D15" s="10">
        <f>D9*G15</f>
        <v>23882.351613680003</v>
      </c>
      <c r="E15" s="11">
        <f>G15*E9</f>
        <v>4650.5866730400003</v>
      </c>
      <c r="G15" s="1">
        <v>0.14274400000000001</v>
      </c>
    </row>
    <row r="16" spans="1:7">
      <c r="A16" s="13" t="s">
        <v>13</v>
      </c>
      <c r="B16" s="10">
        <f>B9*G16</f>
        <v>19539.032762700001</v>
      </c>
      <c r="D16" s="10">
        <f>D9*G16</f>
        <v>19595.728493310002</v>
      </c>
      <c r="E16" s="11">
        <f>E9*G16</f>
        <v>3815.85679893</v>
      </c>
      <c r="G16" s="1">
        <v>0.117123</v>
      </c>
    </row>
    <row r="17" spans="1:7" ht="12.75" customHeight="1">
      <c r="A17" s="13" t="s">
        <v>14</v>
      </c>
      <c r="B17" s="10">
        <f>B9*G17</f>
        <v>712.34232300000008</v>
      </c>
      <c r="D17" s="10">
        <f>D9*G17</f>
        <v>714.40930190000006</v>
      </c>
      <c r="E17" s="11">
        <f>E9*G17</f>
        <v>139.1162157</v>
      </c>
      <c r="G17" s="1">
        <v>4.2700000000000004E-3</v>
      </c>
    </row>
    <row r="18" spans="1:7" ht="12.75" customHeight="1">
      <c r="A18" s="13" t="s">
        <v>15</v>
      </c>
      <c r="B18" s="10">
        <f>B9*G18</f>
        <v>25848.517305599999</v>
      </c>
      <c r="D18" s="10">
        <f>D9*G18</f>
        <v>25923.521047679998</v>
      </c>
      <c r="E18" s="11">
        <f>E9*G18</f>
        <v>5048.0615750400002</v>
      </c>
      <c r="G18" s="1">
        <v>0.154944</v>
      </c>
    </row>
    <row r="19" spans="1:7" ht="22.5">
      <c r="A19" s="13" t="s">
        <v>16</v>
      </c>
      <c r="B19" s="10">
        <f>B9*G19</f>
        <v>30835.0803915</v>
      </c>
      <c r="D19" s="10">
        <f>D9*G19</f>
        <v>30924.553469949999</v>
      </c>
      <c r="E19" s="11">
        <f>E9*G19</f>
        <v>6021.9076648500004</v>
      </c>
      <c r="G19" s="1">
        <v>0.184835</v>
      </c>
    </row>
    <row r="20" spans="1:7" ht="12.75" customHeight="1">
      <c r="A20" s="13" t="s">
        <v>17</v>
      </c>
      <c r="B20" s="10">
        <f>B9*G20</f>
        <v>4274.2207629000004</v>
      </c>
      <c r="D20" s="10">
        <f>D9*G20</f>
        <v>4286.6231203699999</v>
      </c>
      <c r="E20" s="11">
        <f>E9*G20</f>
        <v>834.72987411000008</v>
      </c>
      <c r="G20" s="1">
        <v>2.5621000000000001E-2</v>
      </c>
    </row>
    <row r="21" spans="1:7" ht="13.5" customHeight="1" thickBot="1">
      <c r="A21" s="20" t="s">
        <v>18</v>
      </c>
      <c r="B21" s="10" t="s">
        <v>131</v>
      </c>
      <c r="D21" s="10" t="s">
        <v>132</v>
      </c>
      <c r="E21" s="11" t="s">
        <v>133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226356.21</v>
      </c>
      <c r="C24" s="5">
        <v>224505.18</v>
      </c>
      <c r="E24" s="6">
        <v>43293.96</v>
      </c>
    </row>
    <row r="25" spans="1:7" ht="12.75" customHeight="1">
      <c r="A25" s="18" t="s">
        <v>5</v>
      </c>
      <c r="B25" s="10" t="s">
        <v>129</v>
      </c>
      <c r="C25" s="10" t="s">
        <v>36</v>
      </c>
      <c r="E25" s="11" t="s">
        <v>130</v>
      </c>
    </row>
    <row r="26" spans="1:7" ht="12.75" customHeight="1">
      <c r="A26" s="18" t="s">
        <v>6</v>
      </c>
      <c r="B26" s="10">
        <v>167308.97</v>
      </c>
      <c r="C26" s="10">
        <v>166824.9</v>
      </c>
      <c r="E26" s="11">
        <v>32579.91</v>
      </c>
    </row>
    <row r="27" spans="1:7" ht="12.75" customHeight="1">
      <c r="A27" s="12" t="s">
        <v>7</v>
      </c>
      <c r="B27" s="10"/>
      <c r="C27" s="10"/>
      <c r="E27" s="11"/>
    </row>
    <row r="28" spans="1:7" ht="12.75" customHeight="1">
      <c r="A28" s="13" t="s">
        <v>19</v>
      </c>
      <c r="B28" s="10">
        <f>B26*G28</f>
        <v>30.617541510000002</v>
      </c>
      <c r="C28" s="10">
        <f>C26*G28</f>
        <v>30.528956699999998</v>
      </c>
      <c r="E28" s="11">
        <f>E26*G28</f>
        <v>5.9621235300000004</v>
      </c>
      <c r="G28" s="1">
        <v>1.83E-4</v>
      </c>
    </row>
    <row r="29" spans="1:7" ht="12.75" customHeight="1">
      <c r="A29" s="13" t="s">
        <v>9</v>
      </c>
      <c r="B29" s="10">
        <f>B26*G29</f>
        <v>21534.839455609999</v>
      </c>
      <c r="C29" s="10">
        <f>C26*G29</f>
        <v>21472.533353699997</v>
      </c>
      <c r="E29" s="11">
        <f>E26*G29</f>
        <v>4193.4579558300002</v>
      </c>
      <c r="G29" s="1">
        <v>0.12871299999999999</v>
      </c>
    </row>
    <row r="30" spans="1:7" ht="12.75" customHeight="1">
      <c r="A30" s="13" t="s">
        <v>10</v>
      </c>
      <c r="B30" s="10">
        <f>B26*G30</f>
        <v>26535.871877879999</v>
      </c>
      <c r="C30" s="10">
        <f>C26*G30</f>
        <v>26459.096439599998</v>
      </c>
      <c r="E30" s="11">
        <f>E26*G30</f>
        <v>5167.3040456399995</v>
      </c>
      <c r="G30" s="1">
        <v>0.15860399999999999</v>
      </c>
    </row>
    <row r="31" spans="1:7" ht="12.75" customHeight="1">
      <c r="A31" s="13" t="s">
        <v>11</v>
      </c>
      <c r="B31" s="10">
        <f>B26*G31</f>
        <v>13880.286769139999</v>
      </c>
      <c r="C31" s="10">
        <f>C26*G31</f>
        <v>13840.127353799999</v>
      </c>
      <c r="E31" s="11">
        <f>E26*G31</f>
        <v>2702.8944934199999</v>
      </c>
      <c r="G31" s="1">
        <v>8.2961999999999994E-2</v>
      </c>
    </row>
    <row r="32" spans="1:7" ht="12.75" customHeight="1">
      <c r="A32" s="13" t="s">
        <v>12</v>
      </c>
      <c r="B32" s="10">
        <f>B26*G32</f>
        <v>23882.351613680003</v>
      </c>
      <c r="C32" s="10">
        <f>C26*G32</f>
        <v>23813.253525600001</v>
      </c>
      <c r="E32" s="11">
        <f>G32*E26</f>
        <v>4650.5866730400003</v>
      </c>
      <c r="G32" s="1">
        <v>0.14274400000000001</v>
      </c>
    </row>
    <row r="33" spans="1:7">
      <c r="A33" s="13" t="s">
        <v>13</v>
      </c>
      <c r="B33" s="10">
        <f>B26*G33</f>
        <v>19595.728493310002</v>
      </c>
      <c r="C33" s="10">
        <f>C26*G33</f>
        <v>19539.032762700001</v>
      </c>
      <c r="E33" s="11">
        <f>E26*G33</f>
        <v>3815.85679893</v>
      </c>
      <c r="G33" s="1">
        <v>0.117123</v>
      </c>
    </row>
    <row r="34" spans="1:7" ht="12.75" customHeight="1">
      <c r="A34" s="13" t="s">
        <v>14</v>
      </c>
      <c r="B34" s="10">
        <f>B26*G34</f>
        <v>714.40930190000006</v>
      </c>
      <c r="C34" s="10">
        <f>C26*G34</f>
        <v>712.34232300000008</v>
      </c>
      <c r="E34" s="11">
        <f>E26*G34</f>
        <v>139.1162157</v>
      </c>
      <c r="G34" s="1">
        <v>4.2700000000000004E-3</v>
      </c>
    </row>
    <row r="35" spans="1:7" ht="12.75" customHeight="1">
      <c r="A35" s="13" t="s">
        <v>15</v>
      </c>
      <c r="B35" s="10">
        <f>B26*G35</f>
        <v>25923.521047679998</v>
      </c>
      <c r="C35" s="10">
        <f>C26*G35</f>
        <v>25848.517305599999</v>
      </c>
      <c r="E35" s="11">
        <f>E26*G35</f>
        <v>5048.0615750400002</v>
      </c>
      <c r="G35" s="1">
        <v>0.154944</v>
      </c>
    </row>
    <row r="36" spans="1:7" ht="22.5">
      <c r="A36" s="13" t="s">
        <v>16</v>
      </c>
      <c r="B36" s="10">
        <f>B26*G36</f>
        <v>30924.553469949999</v>
      </c>
      <c r="C36" s="10">
        <f>C26*G36</f>
        <v>30835.0803915</v>
      </c>
      <c r="E36" s="11">
        <f>E26*G36</f>
        <v>6021.9076648500004</v>
      </c>
      <c r="G36" s="1">
        <v>0.184835</v>
      </c>
    </row>
    <row r="37" spans="1:7" ht="12.75" customHeight="1">
      <c r="A37" s="13" t="s">
        <v>17</v>
      </c>
      <c r="B37" s="10">
        <f>B26*G37</f>
        <v>4286.6231203699999</v>
      </c>
      <c r="C37" s="10">
        <f>C26*G37</f>
        <v>4274.2207629000004</v>
      </c>
      <c r="E37" s="11">
        <f>E26*G37</f>
        <v>834.72987411000008</v>
      </c>
      <c r="G37" s="1">
        <v>2.5621000000000001E-2</v>
      </c>
    </row>
    <row r="38" spans="1:7" ht="13.5" customHeight="1" thickBot="1">
      <c r="A38" s="20" t="s">
        <v>18</v>
      </c>
      <c r="B38" s="10" t="s">
        <v>132</v>
      </c>
      <c r="C38" s="10" t="s">
        <v>131</v>
      </c>
      <c r="E38" s="11" t="s">
        <v>133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224505.18</v>
      </c>
      <c r="D41" s="5">
        <v>226356.21</v>
      </c>
      <c r="E41" s="6">
        <v>43293.96</v>
      </c>
    </row>
    <row r="42" spans="1:7" ht="12.75" customHeight="1">
      <c r="A42" s="18" t="s">
        <v>5</v>
      </c>
      <c r="B42" s="10" t="s">
        <v>36</v>
      </c>
      <c r="D42" s="10" t="s">
        <v>129</v>
      </c>
      <c r="E42" s="11" t="s">
        <v>130</v>
      </c>
    </row>
    <row r="43" spans="1:7" ht="12.75" customHeight="1">
      <c r="A43" s="18" t="s">
        <v>6</v>
      </c>
      <c r="B43" s="10">
        <v>166824.9</v>
      </c>
      <c r="D43" s="10">
        <v>167308.97</v>
      </c>
      <c r="E43" s="11">
        <v>32579.91</v>
      </c>
    </row>
    <row r="44" spans="1:7" ht="12.75" customHeight="1">
      <c r="A44" s="12" t="s">
        <v>7</v>
      </c>
      <c r="B44" s="10"/>
      <c r="D44" s="10"/>
      <c r="E44" s="11"/>
    </row>
    <row r="45" spans="1:7" ht="12.75" customHeight="1">
      <c r="A45" s="13" t="s">
        <v>19</v>
      </c>
      <c r="B45" s="10">
        <f>B43*G45</f>
        <v>30.528956699999998</v>
      </c>
      <c r="D45" s="10">
        <f>D43*G45</f>
        <v>30.617541510000002</v>
      </c>
      <c r="E45" s="11">
        <f>E43*G45</f>
        <v>5.9621235300000004</v>
      </c>
      <c r="G45" s="1">
        <v>1.83E-4</v>
      </c>
    </row>
    <row r="46" spans="1:7" ht="12.75" customHeight="1">
      <c r="A46" s="13" t="s">
        <v>9</v>
      </c>
      <c r="B46" s="10">
        <f>B43*G46</f>
        <v>21472.533353699997</v>
      </c>
      <c r="D46" s="10">
        <f>D43*G46</f>
        <v>21534.839455609999</v>
      </c>
      <c r="E46" s="11">
        <f>E43*G46</f>
        <v>4193.4579558300002</v>
      </c>
      <c r="G46" s="1">
        <v>0.12871299999999999</v>
      </c>
    </row>
    <row r="47" spans="1:7" ht="12.75" customHeight="1">
      <c r="A47" s="13" t="s">
        <v>10</v>
      </c>
      <c r="B47" s="10">
        <f>B43*G47</f>
        <v>26459.096439599998</v>
      </c>
      <c r="D47" s="10">
        <f>D43*G47</f>
        <v>26535.871877879999</v>
      </c>
      <c r="E47" s="11">
        <f>E43*G47</f>
        <v>5167.3040456399995</v>
      </c>
      <c r="G47" s="1">
        <v>0.15860399999999999</v>
      </c>
    </row>
    <row r="48" spans="1:7" ht="12.75" customHeight="1">
      <c r="A48" s="13" t="s">
        <v>11</v>
      </c>
      <c r="B48" s="10">
        <f>B43*G48</f>
        <v>13840.127353799999</v>
      </c>
      <c r="D48" s="10">
        <f>D43*G48</f>
        <v>13880.286769139999</v>
      </c>
      <c r="E48" s="11">
        <f>E43*G48</f>
        <v>2702.8944934199999</v>
      </c>
      <c r="G48" s="1">
        <v>8.2961999999999994E-2</v>
      </c>
    </row>
    <row r="49" spans="1:7" ht="12.75" customHeight="1">
      <c r="A49" s="13" t="s">
        <v>12</v>
      </c>
      <c r="B49" s="10">
        <f>B43*G49</f>
        <v>23813.253525600001</v>
      </c>
      <c r="D49" s="10">
        <f>D43*G49</f>
        <v>23882.351613680003</v>
      </c>
      <c r="E49" s="11">
        <f>G49*E43</f>
        <v>4650.5866730400003</v>
      </c>
      <c r="G49" s="1">
        <v>0.14274400000000001</v>
      </c>
    </row>
    <row r="50" spans="1:7">
      <c r="A50" s="13" t="s">
        <v>13</v>
      </c>
      <c r="B50" s="10">
        <f>B43*G50</f>
        <v>19539.032762700001</v>
      </c>
      <c r="D50" s="10">
        <f>D43*G50</f>
        <v>19595.728493310002</v>
      </c>
      <c r="E50" s="11">
        <f>E43*G50</f>
        <v>3815.85679893</v>
      </c>
      <c r="G50" s="1">
        <v>0.117123</v>
      </c>
    </row>
    <row r="51" spans="1:7" ht="12.75" customHeight="1">
      <c r="A51" s="13" t="s">
        <v>14</v>
      </c>
      <c r="B51" s="10">
        <f>B43*G51</f>
        <v>712.34232300000008</v>
      </c>
      <c r="D51" s="10">
        <f>D43*G51</f>
        <v>714.40930190000006</v>
      </c>
      <c r="E51" s="11">
        <f>E43*G51</f>
        <v>139.1162157</v>
      </c>
      <c r="G51" s="1">
        <v>4.2700000000000004E-3</v>
      </c>
    </row>
    <row r="52" spans="1:7" ht="12.75" customHeight="1">
      <c r="A52" s="13" t="s">
        <v>15</v>
      </c>
      <c r="B52" s="10">
        <f>B43*G52</f>
        <v>25848.517305599999</v>
      </c>
      <c r="D52" s="10">
        <f>D43*G52</f>
        <v>25923.521047679998</v>
      </c>
      <c r="E52" s="11">
        <f>E43*G52</f>
        <v>5048.0615750400002</v>
      </c>
      <c r="G52" s="1">
        <v>0.154944</v>
      </c>
    </row>
    <row r="53" spans="1:7" ht="22.5">
      <c r="A53" s="13" t="s">
        <v>16</v>
      </c>
      <c r="B53" s="10">
        <f>B43*G53</f>
        <v>30835.0803915</v>
      </c>
      <c r="D53" s="10">
        <f>D43*G53</f>
        <v>30924.553469949999</v>
      </c>
      <c r="E53" s="11">
        <f>E43*G53</f>
        <v>6021.9076648500004</v>
      </c>
      <c r="G53" s="1">
        <v>0.184835</v>
      </c>
    </row>
    <row r="54" spans="1:7" ht="12.75" customHeight="1">
      <c r="A54" s="13" t="s">
        <v>17</v>
      </c>
      <c r="B54" s="10">
        <f>B43*G54</f>
        <v>4274.2207629000004</v>
      </c>
      <c r="D54" s="10">
        <f>D43*G54</f>
        <v>4286.6231203699999</v>
      </c>
      <c r="E54" s="11">
        <f>E43*G54</f>
        <v>834.72987411000008</v>
      </c>
      <c r="G54" s="1">
        <v>2.5621000000000001E-2</v>
      </c>
    </row>
    <row r="55" spans="1:7" ht="13.5" customHeight="1" thickBot="1">
      <c r="A55" s="20" t="s">
        <v>18</v>
      </c>
      <c r="B55" s="10" t="s">
        <v>131</v>
      </c>
      <c r="D55" s="10" t="s">
        <v>132</v>
      </c>
      <c r="E55" s="11" t="s">
        <v>133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224505.18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25848.517305599999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1"/>
  <sheetViews>
    <sheetView topLeftCell="A48" workbookViewId="0">
      <selection activeCell="A67" sqref="A67:D71"/>
    </sheetView>
  </sheetViews>
  <sheetFormatPr defaultColWidth="7.5703125" defaultRowHeight="11.25"/>
  <cols>
    <col min="1" max="1" width="54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0.25" customHeight="1">
      <c r="A1" s="85" t="s">
        <v>743</v>
      </c>
      <c r="B1" s="85"/>
      <c r="C1" s="85"/>
    </row>
    <row r="2" spans="1:7" ht="15">
      <c r="A2" s="58"/>
      <c r="B2" s="58"/>
      <c r="C2" s="58"/>
    </row>
    <row r="3" spans="1:7" ht="44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f>B8+B9+B21+B23</f>
        <v>223482.01</v>
      </c>
      <c r="D7" s="32">
        <f>D8+D9+D21+D23</f>
        <v>266545</v>
      </c>
      <c r="E7" s="33">
        <f>E8+E9+E21+E23</f>
        <v>35001.119999999995</v>
      </c>
    </row>
    <row r="8" spans="1:7" ht="12.75" customHeight="1">
      <c r="A8" s="18" t="s">
        <v>5</v>
      </c>
      <c r="B8" s="10">
        <v>6040</v>
      </c>
      <c r="D8" s="10">
        <v>7564.38</v>
      </c>
      <c r="E8" s="11">
        <v>720.44</v>
      </c>
    </row>
    <row r="9" spans="1:7" ht="12" customHeight="1">
      <c r="A9" s="18" t="s">
        <v>6</v>
      </c>
      <c r="B9" s="10">
        <f>170111.73</f>
        <v>170111.73</v>
      </c>
      <c r="D9" s="10">
        <f>208984.87</f>
        <v>208984.87</v>
      </c>
      <c r="E9" s="11">
        <f>25726.63</f>
        <v>25726.63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31.130446590000002</v>
      </c>
      <c r="D11" s="10">
        <f>D9*G11</f>
        <v>38.244231210000002</v>
      </c>
      <c r="E11" s="11">
        <f>E9*G11</f>
        <v>4.70797329</v>
      </c>
      <c r="G11" s="1">
        <v>1.83E-4</v>
      </c>
    </row>
    <row r="12" spans="1:7" ht="12.75" customHeight="1">
      <c r="A12" s="13" t="s">
        <v>9</v>
      </c>
      <c r="B12" s="10">
        <f>B9*G12</f>
        <v>21895.591103490002</v>
      </c>
      <c r="D12" s="10">
        <f>D9*G12</f>
        <v>26899.06957231</v>
      </c>
      <c r="E12" s="11">
        <f>E9*G12</f>
        <v>3311.35172719</v>
      </c>
      <c r="G12" s="1">
        <v>0.12871299999999999</v>
      </c>
    </row>
    <row r="13" spans="1:7" ht="12.75" customHeight="1">
      <c r="A13" s="13" t="s">
        <v>10</v>
      </c>
      <c r="B13" s="10">
        <f>B9*G13</f>
        <v>26980.400824920001</v>
      </c>
      <c r="D13" s="10">
        <f>D9*G13</f>
        <v>33145.836321479997</v>
      </c>
      <c r="E13" s="11">
        <f>E9*G13</f>
        <v>4080.3464245200003</v>
      </c>
      <c r="G13" s="1">
        <v>0.15860399999999999</v>
      </c>
    </row>
    <row r="14" spans="1:7" ht="12.75" customHeight="1">
      <c r="A14" s="13" t="s">
        <v>11</v>
      </c>
      <c r="B14" s="10">
        <f>B9*G14</f>
        <v>14112.80934426</v>
      </c>
      <c r="D14" s="10">
        <f>D9*G14</f>
        <v>17337.802784939999</v>
      </c>
      <c r="E14" s="11">
        <f>E9*G14</f>
        <v>2134.33267806</v>
      </c>
      <c r="G14" s="1">
        <v>8.2961999999999994E-2</v>
      </c>
    </row>
    <row r="15" spans="1:7" ht="12.75" customHeight="1">
      <c r="A15" s="13" t="s">
        <v>12</v>
      </c>
      <c r="B15" s="10">
        <f>B9*G15</f>
        <v>24282.428787120003</v>
      </c>
      <c r="D15" s="10">
        <f>D9*G15</f>
        <v>29831.336283280001</v>
      </c>
      <c r="E15" s="11">
        <f>G15*E9</f>
        <v>3672.3220727200005</v>
      </c>
      <c r="G15" s="1">
        <v>0.14274400000000001</v>
      </c>
    </row>
    <row r="16" spans="1:7" ht="22.5">
      <c r="A16" s="13" t="s">
        <v>13</v>
      </c>
      <c r="B16" s="10">
        <f>B9*G16</f>
        <v>19923.996152790001</v>
      </c>
      <c r="D16" s="10">
        <f>D9*G16</f>
        <v>24476.93492901</v>
      </c>
      <c r="E16" s="11">
        <f>E9*G16</f>
        <v>3013.1800854900002</v>
      </c>
      <c r="G16" s="1">
        <v>0.117123</v>
      </c>
    </row>
    <row r="17" spans="1:7" ht="12.75" customHeight="1">
      <c r="A17" s="13" t="s">
        <v>14</v>
      </c>
      <c r="B17" s="10">
        <f>B9*G17</f>
        <v>726.37708710000015</v>
      </c>
      <c r="D17" s="10">
        <f>D9*G17</f>
        <v>892.36539490000007</v>
      </c>
      <c r="E17" s="11">
        <f>E9*G17</f>
        <v>109.85271010000001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26357.79189312</v>
      </c>
      <c r="D18" s="10">
        <f>D9*G18</f>
        <v>32380.951697279997</v>
      </c>
      <c r="E18" s="11">
        <f>E9*G18</f>
        <v>3986.1869587199999</v>
      </c>
      <c r="G18" s="1">
        <v>0.154944</v>
      </c>
    </row>
    <row r="19" spans="1:7" ht="22.5">
      <c r="A19" s="13" t="s">
        <v>16</v>
      </c>
      <c r="B19" s="10">
        <f>B9*G19</f>
        <v>31442.601614550003</v>
      </c>
      <c r="D19" s="10">
        <f>D9*G19</f>
        <v>38627.718446450002</v>
      </c>
      <c r="E19" s="11">
        <f>E9*G19</f>
        <v>4755.1816560500001</v>
      </c>
      <c r="G19" s="1">
        <v>0.184835</v>
      </c>
    </row>
    <row r="20" spans="1:7" ht="12.75" customHeight="1">
      <c r="A20" s="13" t="s">
        <v>17</v>
      </c>
      <c r="B20" s="10">
        <f>B9*G20</f>
        <v>4358.4326343300008</v>
      </c>
      <c r="D20" s="10">
        <f>D9*G20</f>
        <v>5354.4013542700004</v>
      </c>
      <c r="E20" s="11">
        <f>E9*G20</f>
        <v>659.14198723000004</v>
      </c>
      <c r="G20" s="1">
        <v>2.5621000000000001E-2</v>
      </c>
    </row>
    <row r="21" spans="1:7" ht="12.75" customHeight="1">
      <c r="A21" s="18" t="s">
        <v>18</v>
      </c>
      <c r="B21" s="10">
        <v>47330.28</v>
      </c>
      <c r="D21" s="10">
        <v>48162.42</v>
      </c>
      <c r="E21" s="11">
        <v>8554.0499999999993</v>
      </c>
    </row>
    <row r="22" spans="1:7" ht="9.75" hidden="1" customHeight="1">
      <c r="A22" s="18" t="s">
        <v>112</v>
      </c>
      <c r="B22" s="10"/>
      <c r="D22" s="10">
        <v>133.33000000000001</v>
      </c>
      <c r="E22" s="11"/>
    </row>
    <row r="23" spans="1:7" ht="13.5" customHeight="1" thickBot="1">
      <c r="A23" s="20" t="s">
        <v>21</v>
      </c>
      <c r="B23" s="34"/>
      <c r="D23" s="34">
        <f>1700+D22</f>
        <v>1833.33</v>
      </c>
      <c r="E23" s="35"/>
    </row>
    <row r="24" spans="1:7">
      <c r="A24" s="92" t="s">
        <v>611</v>
      </c>
      <c r="B24" s="92"/>
      <c r="C24" s="92"/>
    </row>
    <row r="25" spans="1:7" ht="12" thickBot="1">
      <c r="A25" s="92"/>
      <c r="B25" s="92"/>
      <c r="C25" s="92"/>
    </row>
    <row r="26" spans="1:7">
      <c r="A26" s="17" t="s">
        <v>4</v>
      </c>
      <c r="B26" s="32">
        <f>B27+B28+B40+B42</f>
        <v>266545</v>
      </c>
      <c r="C26" s="32">
        <f>C27+C28+C40+C42</f>
        <v>223482.01</v>
      </c>
      <c r="E26" s="33">
        <f>E27+E28+E40+E42</f>
        <v>35001.119999999995</v>
      </c>
    </row>
    <row r="27" spans="1:7" ht="12.75" customHeight="1">
      <c r="A27" s="18" t="s">
        <v>5</v>
      </c>
      <c r="B27" s="10">
        <v>7564.38</v>
      </c>
      <c r="C27" s="10">
        <v>6040</v>
      </c>
      <c r="E27" s="11">
        <v>720.44</v>
      </c>
    </row>
    <row r="28" spans="1:7" ht="12" customHeight="1">
      <c r="A28" s="18" t="s">
        <v>6</v>
      </c>
      <c r="B28" s="10">
        <f>208984.87</f>
        <v>208984.87</v>
      </c>
      <c r="C28" s="10">
        <f>170111.73</f>
        <v>170111.73</v>
      </c>
      <c r="E28" s="11">
        <f>25726.63</f>
        <v>25726.63</v>
      </c>
    </row>
    <row r="29" spans="1:7" ht="12.75" customHeight="1">
      <c r="A29" s="12" t="s">
        <v>7</v>
      </c>
      <c r="B29" s="10"/>
      <c r="C29" s="10"/>
      <c r="E29" s="11"/>
    </row>
    <row r="30" spans="1:7" ht="12.75" customHeight="1">
      <c r="A30" s="13" t="s">
        <v>19</v>
      </c>
      <c r="B30" s="10">
        <f>B28*G30</f>
        <v>38.244231210000002</v>
      </c>
      <c r="C30" s="10">
        <f>C28*G30</f>
        <v>31.130446590000002</v>
      </c>
      <c r="E30" s="11">
        <f>E28*G30</f>
        <v>4.70797329</v>
      </c>
      <c r="G30" s="1">
        <v>1.83E-4</v>
      </c>
    </row>
    <row r="31" spans="1:7" ht="12.75" customHeight="1">
      <c r="A31" s="13" t="s">
        <v>9</v>
      </c>
      <c r="B31" s="10">
        <f>B28*G31</f>
        <v>26899.06957231</v>
      </c>
      <c r="C31" s="10">
        <f>C28*G31</f>
        <v>21895.591103490002</v>
      </c>
      <c r="E31" s="11">
        <f>E28*G31</f>
        <v>3311.35172719</v>
      </c>
      <c r="G31" s="1">
        <v>0.12871299999999999</v>
      </c>
    </row>
    <row r="32" spans="1:7" ht="12.75" customHeight="1">
      <c r="A32" s="13" t="s">
        <v>10</v>
      </c>
      <c r="B32" s="10">
        <f>B28*G32</f>
        <v>33145.836321479997</v>
      </c>
      <c r="C32" s="10">
        <f>C28*G32</f>
        <v>26980.400824920001</v>
      </c>
      <c r="E32" s="11">
        <f>E28*G32</f>
        <v>4080.3464245200003</v>
      </c>
      <c r="G32" s="1">
        <v>0.15860399999999999</v>
      </c>
    </row>
    <row r="33" spans="1:7" ht="12.75" customHeight="1">
      <c r="A33" s="13" t="s">
        <v>11</v>
      </c>
      <c r="B33" s="10">
        <f>B28*G33</f>
        <v>17337.802784939999</v>
      </c>
      <c r="C33" s="10">
        <f>C28*G33</f>
        <v>14112.80934426</v>
      </c>
      <c r="E33" s="11">
        <f>E28*G33</f>
        <v>2134.33267806</v>
      </c>
      <c r="G33" s="1">
        <v>8.2961999999999994E-2</v>
      </c>
    </row>
    <row r="34" spans="1:7" ht="12.75" customHeight="1">
      <c r="A34" s="13" t="s">
        <v>12</v>
      </c>
      <c r="B34" s="10">
        <f>B28*G34</f>
        <v>29831.336283280001</v>
      </c>
      <c r="C34" s="10">
        <f>C28*G34</f>
        <v>24282.428787120003</v>
      </c>
      <c r="E34" s="11">
        <f>G34*E28</f>
        <v>3672.3220727200005</v>
      </c>
      <c r="G34" s="1">
        <v>0.14274400000000001</v>
      </c>
    </row>
    <row r="35" spans="1:7" ht="22.5">
      <c r="A35" s="13" t="s">
        <v>13</v>
      </c>
      <c r="B35" s="10">
        <f>B28*G35</f>
        <v>24476.93492901</v>
      </c>
      <c r="C35" s="10">
        <f>C28*G35</f>
        <v>19923.996152790001</v>
      </c>
      <c r="E35" s="11">
        <f>E28*G35</f>
        <v>3013.1800854900002</v>
      </c>
      <c r="G35" s="1">
        <v>0.117123</v>
      </c>
    </row>
    <row r="36" spans="1:7" ht="12.75" customHeight="1">
      <c r="A36" s="13" t="s">
        <v>14</v>
      </c>
      <c r="B36" s="10">
        <f>B28*G36</f>
        <v>892.36539490000007</v>
      </c>
      <c r="C36" s="10">
        <f>C28*G36</f>
        <v>726.37708710000015</v>
      </c>
      <c r="E36" s="11">
        <f>E28*G36</f>
        <v>109.85271010000001</v>
      </c>
      <c r="G36" s="1">
        <v>4.2700000000000004E-3</v>
      </c>
    </row>
    <row r="37" spans="1:7" ht="12.75" customHeight="1">
      <c r="A37" s="13" t="s">
        <v>15</v>
      </c>
      <c r="B37" s="10">
        <f>B28*G37</f>
        <v>32380.951697279997</v>
      </c>
      <c r="C37" s="10">
        <f>C28*G37</f>
        <v>26357.79189312</v>
      </c>
      <c r="E37" s="11">
        <f>E28*G37</f>
        <v>3986.1869587199999</v>
      </c>
      <c r="G37" s="1">
        <v>0.154944</v>
      </c>
    </row>
    <row r="38" spans="1:7" ht="22.5">
      <c r="A38" s="13" t="s">
        <v>16</v>
      </c>
      <c r="B38" s="10">
        <f>B28*G38</f>
        <v>38627.718446450002</v>
      </c>
      <c r="C38" s="10">
        <f>C28*G38</f>
        <v>31442.601614550003</v>
      </c>
      <c r="E38" s="11">
        <f>E28*G38</f>
        <v>4755.1816560500001</v>
      </c>
      <c r="G38" s="1">
        <v>0.184835</v>
      </c>
    </row>
    <row r="39" spans="1:7" ht="12.75" customHeight="1">
      <c r="A39" s="13" t="s">
        <v>17</v>
      </c>
      <c r="B39" s="10">
        <f>B28*G39</f>
        <v>5354.4013542700004</v>
      </c>
      <c r="C39" s="10">
        <f>C28*G39</f>
        <v>4358.4326343300008</v>
      </c>
      <c r="E39" s="11">
        <f>E28*G39</f>
        <v>659.14198723000004</v>
      </c>
      <c r="G39" s="1">
        <v>2.5621000000000001E-2</v>
      </c>
    </row>
    <row r="40" spans="1:7" ht="12.75" customHeight="1">
      <c r="A40" s="18" t="s">
        <v>18</v>
      </c>
      <c r="B40" s="10">
        <v>48162.42</v>
      </c>
      <c r="C40" s="10">
        <v>47330.28</v>
      </c>
      <c r="E40" s="11">
        <v>8554.0499999999993</v>
      </c>
    </row>
    <row r="41" spans="1:7" ht="9.75" hidden="1" customHeight="1">
      <c r="A41" s="18" t="s">
        <v>112</v>
      </c>
      <c r="B41" s="10">
        <v>133.33000000000001</v>
      </c>
      <c r="C41" s="10"/>
      <c r="E41" s="11"/>
    </row>
    <row r="42" spans="1:7" ht="13.5" customHeight="1" thickBot="1">
      <c r="A42" s="20" t="s">
        <v>21</v>
      </c>
      <c r="B42" s="34">
        <f>1700+B41</f>
        <v>1833.33</v>
      </c>
      <c r="C42" s="34"/>
      <c r="E42" s="35"/>
    </row>
    <row r="43" spans="1:7">
      <c r="A43" s="92" t="s">
        <v>612</v>
      </c>
      <c r="B43" s="92"/>
      <c r="C43" s="92"/>
    </row>
    <row r="44" spans="1:7" ht="12" thickBot="1">
      <c r="A44" s="92"/>
      <c r="B44" s="92"/>
      <c r="C44" s="92"/>
    </row>
    <row r="45" spans="1:7">
      <c r="A45" s="17" t="s">
        <v>4</v>
      </c>
      <c r="B45" s="32">
        <f>B46+B47+B59+B61</f>
        <v>223482.01</v>
      </c>
      <c r="D45" s="32">
        <f>D46+D47+D59+D61</f>
        <v>266545</v>
      </c>
      <c r="E45" s="33">
        <f>E46+E47+E59+E61</f>
        <v>35001.119999999995</v>
      </c>
    </row>
    <row r="46" spans="1:7" ht="12.75" customHeight="1">
      <c r="A46" s="18" t="s">
        <v>5</v>
      </c>
      <c r="B46" s="10">
        <v>6040</v>
      </c>
      <c r="D46" s="10">
        <v>7564.38</v>
      </c>
      <c r="E46" s="11">
        <v>720.44</v>
      </c>
    </row>
    <row r="47" spans="1:7" ht="12" customHeight="1">
      <c r="A47" s="18" t="s">
        <v>6</v>
      </c>
      <c r="B47" s="10">
        <f>170111.73</f>
        <v>170111.73</v>
      </c>
      <c r="D47" s="10">
        <f>208984.87</f>
        <v>208984.87</v>
      </c>
      <c r="E47" s="11">
        <f>25726.63</f>
        <v>25726.63</v>
      </c>
    </row>
    <row r="48" spans="1:7" ht="12.75" customHeight="1">
      <c r="A48" s="12" t="s">
        <v>7</v>
      </c>
      <c r="B48" s="10"/>
      <c r="D48" s="10"/>
      <c r="E48" s="11"/>
    </row>
    <row r="49" spans="1:7" ht="12.75" customHeight="1">
      <c r="A49" s="13" t="s">
        <v>19</v>
      </c>
      <c r="B49" s="10">
        <f>B47*G49</f>
        <v>31.130446590000002</v>
      </c>
      <c r="D49" s="10">
        <f>D47*G49</f>
        <v>38.244231210000002</v>
      </c>
      <c r="E49" s="11">
        <f>E47*G49</f>
        <v>4.70797329</v>
      </c>
      <c r="G49" s="1">
        <v>1.83E-4</v>
      </c>
    </row>
    <row r="50" spans="1:7" ht="12.75" customHeight="1">
      <c r="A50" s="13" t="s">
        <v>9</v>
      </c>
      <c r="B50" s="10">
        <f>B47*G50</f>
        <v>21895.591103490002</v>
      </c>
      <c r="D50" s="10">
        <f>D47*G50</f>
        <v>26899.06957231</v>
      </c>
      <c r="E50" s="11">
        <f>E47*G50</f>
        <v>3311.35172719</v>
      </c>
      <c r="G50" s="1">
        <v>0.12871299999999999</v>
      </c>
    </row>
    <row r="51" spans="1:7" ht="12.75" customHeight="1">
      <c r="A51" s="13" t="s">
        <v>10</v>
      </c>
      <c r="B51" s="10">
        <f>B47*G51</f>
        <v>26980.400824920001</v>
      </c>
      <c r="D51" s="10">
        <f>D47*G51</f>
        <v>33145.836321479997</v>
      </c>
      <c r="E51" s="11">
        <f>E47*G51</f>
        <v>4080.3464245200003</v>
      </c>
      <c r="G51" s="1">
        <v>0.15860399999999999</v>
      </c>
    </row>
    <row r="52" spans="1:7" ht="12.75" customHeight="1">
      <c r="A52" s="13" t="s">
        <v>11</v>
      </c>
      <c r="B52" s="10">
        <f>B47*G52</f>
        <v>14112.80934426</v>
      </c>
      <c r="D52" s="10">
        <f>D47*G52</f>
        <v>17337.802784939999</v>
      </c>
      <c r="E52" s="11">
        <f>E47*G52</f>
        <v>2134.33267806</v>
      </c>
      <c r="G52" s="1">
        <v>8.2961999999999994E-2</v>
      </c>
    </row>
    <row r="53" spans="1:7" ht="12.75" customHeight="1">
      <c r="A53" s="13" t="s">
        <v>12</v>
      </c>
      <c r="B53" s="10">
        <f>B47*G53</f>
        <v>24282.428787120003</v>
      </c>
      <c r="D53" s="10">
        <f>D47*G53</f>
        <v>29831.336283280001</v>
      </c>
      <c r="E53" s="11">
        <f>G53*E47</f>
        <v>3672.3220727200005</v>
      </c>
      <c r="G53" s="1">
        <v>0.14274400000000001</v>
      </c>
    </row>
    <row r="54" spans="1:7" ht="22.5">
      <c r="A54" s="13" t="s">
        <v>13</v>
      </c>
      <c r="B54" s="10">
        <f>B47*G54</f>
        <v>19923.996152790001</v>
      </c>
      <c r="D54" s="10">
        <f>D47*G54</f>
        <v>24476.93492901</v>
      </c>
      <c r="E54" s="11">
        <f>E47*G54</f>
        <v>3013.1800854900002</v>
      </c>
      <c r="G54" s="1">
        <v>0.117123</v>
      </c>
    </row>
    <row r="55" spans="1:7" ht="12.75" customHeight="1">
      <c r="A55" s="13" t="s">
        <v>14</v>
      </c>
      <c r="B55" s="10">
        <f>B47*G55</f>
        <v>726.37708710000015</v>
      </c>
      <c r="D55" s="10">
        <f>D47*G55</f>
        <v>892.36539490000007</v>
      </c>
      <c r="E55" s="11">
        <f>E47*G55</f>
        <v>109.85271010000001</v>
      </c>
      <c r="G55" s="1">
        <v>4.2700000000000004E-3</v>
      </c>
    </row>
    <row r="56" spans="1:7" ht="12.75" customHeight="1">
      <c r="A56" s="13" t="s">
        <v>15</v>
      </c>
      <c r="B56" s="10">
        <f>B47*G56</f>
        <v>26357.79189312</v>
      </c>
      <c r="D56" s="10">
        <f>D47*G56</f>
        <v>32380.951697279997</v>
      </c>
      <c r="E56" s="11">
        <f>E47*G56</f>
        <v>3986.1869587199999</v>
      </c>
      <c r="G56" s="1">
        <v>0.154944</v>
      </c>
    </row>
    <row r="57" spans="1:7" ht="22.5">
      <c r="A57" s="13" t="s">
        <v>16</v>
      </c>
      <c r="B57" s="10">
        <f>B47*G57</f>
        <v>31442.601614550003</v>
      </c>
      <c r="D57" s="10">
        <f>D47*G57</f>
        <v>38627.718446450002</v>
      </c>
      <c r="E57" s="11">
        <f>E47*G57</f>
        <v>4755.1816560500001</v>
      </c>
      <c r="G57" s="1">
        <v>0.184835</v>
      </c>
    </row>
    <row r="58" spans="1:7" ht="12.75" customHeight="1">
      <c r="A58" s="13" t="s">
        <v>17</v>
      </c>
      <c r="B58" s="10">
        <f>B47*G58</f>
        <v>4358.4326343300008</v>
      </c>
      <c r="D58" s="10">
        <f>D47*G58</f>
        <v>5354.4013542700004</v>
      </c>
      <c r="E58" s="11">
        <f>E47*G58</f>
        <v>659.14198723000004</v>
      </c>
      <c r="G58" s="1">
        <v>2.5621000000000001E-2</v>
      </c>
    </row>
    <row r="59" spans="1:7" ht="12.75" customHeight="1">
      <c r="A59" s="18" t="s">
        <v>18</v>
      </c>
      <c r="B59" s="10">
        <v>47330.28</v>
      </c>
      <c r="D59" s="10">
        <v>48162.42</v>
      </c>
      <c r="E59" s="11">
        <v>8554.0499999999993</v>
      </c>
    </row>
    <row r="60" spans="1:7" ht="9.75" hidden="1" customHeight="1">
      <c r="A60" s="18" t="s">
        <v>112</v>
      </c>
      <c r="B60" s="10"/>
      <c r="D60" s="10">
        <v>133.33000000000001</v>
      </c>
      <c r="E60" s="11"/>
    </row>
    <row r="61" spans="1:7" ht="13.5" customHeight="1" thickBot="1">
      <c r="A61" s="20" t="s">
        <v>21</v>
      </c>
      <c r="B61" s="34"/>
      <c r="D61" s="34">
        <f>1700+D60</f>
        <v>1833.33</v>
      </c>
      <c r="E61" s="35"/>
    </row>
    <row r="63" spans="1:7" ht="12.75">
      <c r="A63" s="71" t="s">
        <v>827</v>
      </c>
      <c r="B63" s="72">
        <v>11.6</v>
      </c>
      <c r="C63" s="76">
        <v>11.6</v>
      </c>
    </row>
    <row r="64" spans="1:7" ht="12.75">
      <c r="A64" s="71" t="s">
        <v>828</v>
      </c>
      <c r="B64" s="72">
        <v>4</v>
      </c>
      <c r="C64" s="72">
        <v>4</v>
      </c>
    </row>
    <row r="65" spans="1:4" ht="12.75">
      <c r="A65" s="73" t="s">
        <v>829</v>
      </c>
      <c r="B65" s="72">
        <v>14</v>
      </c>
      <c r="C65" s="72">
        <v>14</v>
      </c>
    </row>
    <row r="67" spans="1:4" ht="12.75">
      <c r="A67" s="93" t="s">
        <v>832</v>
      </c>
      <c r="B67" s="93"/>
      <c r="C67" s="93"/>
      <c r="D67" s="93"/>
    </row>
    <row r="68" spans="1:4" ht="12">
      <c r="A68" s="82" t="s">
        <v>0</v>
      </c>
      <c r="B68" s="82"/>
      <c r="C68" s="77">
        <f>C31-C50</f>
        <v>21895.591103490002</v>
      </c>
      <c r="D68" s="78">
        <f>D41-D49</f>
        <v>-38.244231210000002</v>
      </c>
    </row>
    <row r="69" spans="1:4" ht="12">
      <c r="A69" s="82" t="s">
        <v>1</v>
      </c>
      <c r="B69" s="82"/>
      <c r="C69" s="77">
        <f>C42-C61</f>
        <v>0</v>
      </c>
      <c r="D69" s="79">
        <f>D42-D64</f>
        <v>0</v>
      </c>
    </row>
    <row r="70" spans="1:4" ht="12">
      <c r="A70" s="83" t="s">
        <v>2</v>
      </c>
      <c r="B70" s="83"/>
      <c r="C70" s="80">
        <f>C30-C49</f>
        <v>31.130446590000002</v>
      </c>
      <c r="D70" s="79">
        <f>D43-D65</f>
        <v>0</v>
      </c>
    </row>
    <row r="71" spans="1:4" ht="24">
      <c r="A71" s="82" t="s">
        <v>3</v>
      </c>
      <c r="B71" s="82"/>
      <c r="C71" s="81">
        <f>[1]ерши!$H$317</f>
        <v>174673.59999999998</v>
      </c>
      <c r="D71" s="78">
        <v>565689.03</v>
      </c>
    </row>
  </sheetData>
  <mergeCells count="6">
    <mergeCell ref="A43:C44"/>
    <mergeCell ref="A67:D67"/>
    <mergeCell ref="A1:C1"/>
    <mergeCell ref="A3:C3"/>
    <mergeCell ref="A5:C6"/>
    <mergeCell ref="A24:C25"/>
  </mergeCells>
  <phoneticPr fontId="1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7"/>
  <sheetViews>
    <sheetView topLeftCell="A37" workbookViewId="0">
      <selection activeCell="A63" sqref="A63:D67"/>
    </sheetView>
  </sheetViews>
  <sheetFormatPr defaultColWidth="7.5703125" defaultRowHeight="11.25"/>
  <cols>
    <col min="1" max="1" width="47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0.75" customHeight="1">
      <c r="A1" s="85" t="s">
        <v>744</v>
      </c>
      <c r="B1" s="85"/>
      <c r="C1" s="85"/>
    </row>
    <row r="2" spans="1:7" ht="15">
      <c r="A2" s="58"/>
      <c r="B2" s="58"/>
      <c r="C2" s="58"/>
    </row>
    <row r="3" spans="1:7" ht="42.7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v>224639.16</v>
      </c>
      <c r="D7" s="32">
        <v>212957.22</v>
      </c>
      <c r="E7" s="33">
        <v>169243.15</v>
      </c>
    </row>
    <row r="8" spans="1:7" ht="12.75" customHeight="1">
      <c r="A8" s="18" t="s">
        <v>5</v>
      </c>
      <c r="B8" s="10" t="s">
        <v>134</v>
      </c>
      <c r="D8" s="10" t="s">
        <v>135</v>
      </c>
      <c r="E8" s="11" t="s">
        <v>136</v>
      </c>
    </row>
    <row r="9" spans="1:7" ht="12.75" customHeight="1">
      <c r="A9" s="18" t="s">
        <v>6</v>
      </c>
      <c r="B9" s="10">
        <v>171603.6</v>
      </c>
      <c r="D9" s="10">
        <v>163549.57</v>
      </c>
      <c r="E9" s="11">
        <v>129168.13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31.403458800000003</v>
      </c>
      <c r="D11" s="10">
        <f>D9*G11</f>
        <v>29.92957131</v>
      </c>
      <c r="E11" s="11">
        <f>E9*G11</f>
        <v>23.637767790000002</v>
      </c>
      <c r="G11" s="1">
        <v>1.83E-4</v>
      </c>
    </row>
    <row r="12" spans="1:7" ht="12.75" customHeight="1">
      <c r="A12" s="13" t="s">
        <v>9</v>
      </c>
      <c r="B12" s="10">
        <f>B9*G12</f>
        <v>22087.614166799998</v>
      </c>
      <c r="D12" s="10">
        <f>D9*G12</f>
        <v>21050.955803410001</v>
      </c>
      <c r="E12" s="11">
        <f>E9*G12</f>
        <v>16625.617516689999</v>
      </c>
      <c r="G12" s="1">
        <v>0.12871299999999999</v>
      </c>
    </row>
    <row r="13" spans="1:7" ht="12.75" customHeight="1">
      <c r="A13" s="13" t="s">
        <v>10</v>
      </c>
      <c r="B13" s="10">
        <f>B9*G13</f>
        <v>27217.017374399999</v>
      </c>
      <c r="D13" s="10">
        <f>D9*G13</f>
        <v>25939.616000279999</v>
      </c>
      <c r="E13" s="11">
        <f>E9*G13</f>
        <v>20486.582090520002</v>
      </c>
      <c r="G13" s="1">
        <v>0.15860399999999999</v>
      </c>
    </row>
    <row r="14" spans="1:7" ht="12.75" customHeight="1">
      <c r="A14" s="13" t="s">
        <v>11</v>
      </c>
      <c r="B14" s="10">
        <f>B9*G14</f>
        <v>14236.5778632</v>
      </c>
      <c r="D14" s="10">
        <f>D9*G14</f>
        <v>13568.39942634</v>
      </c>
      <c r="E14" s="11">
        <f>E9*G14</f>
        <v>10716.046401059999</v>
      </c>
      <c r="G14" s="1">
        <v>8.2961999999999994E-2</v>
      </c>
    </row>
    <row r="15" spans="1:7" ht="12.75" customHeight="1">
      <c r="A15" s="13" t="s">
        <v>12</v>
      </c>
      <c r="B15" s="10">
        <f>B9*G15</f>
        <v>24495.384278400001</v>
      </c>
      <c r="D15" s="10">
        <f>D9*G15</f>
        <v>23345.719820080001</v>
      </c>
      <c r="E15" s="11">
        <f>G15*E9</f>
        <v>18437.975548720002</v>
      </c>
      <c r="G15" s="1">
        <v>0.14274400000000001</v>
      </c>
    </row>
    <row r="16" spans="1:7" ht="22.5">
      <c r="A16" s="13" t="s">
        <v>13</v>
      </c>
      <c r="B16" s="10">
        <f>B9*G16</f>
        <v>20098.728442800002</v>
      </c>
      <c r="D16" s="10">
        <f>D9*G16</f>
        <v>19155.416287110002</v>
      </c>
      <c r="E16" s="11">
        <f>E9*G16</f>
        <v>15128.558889990001</v>
      </c>
      <c r="G16" s="1">
        <v>0.117123</v>
      </c>
    </row>
    <row r="17" spans="1:7" ht="12.75" customHeight="1">
      <c r="A17" s="13" t="s">
        <v>14</v>
      </c>
      <c r="B17" s="10">
        <f>B9*G17</f>
        <v>732.74737200000004</v>
      </c>
      <c r="D17" s="10">
        <f>D9*G17</f>
        <v>698.35666390000006</v>
      </c>
      <c r="E17" s="11">
        <f>E9*G17</f>
        <v>551.54791510000007</v>
      </c>
      <c r="G17" s="1">
        <v>4.2700000000000004E-3</v>
      </c>
    </row>
    <row r="18" spans="1:7" ht="12.75" customHeight="1">
      <c r="A18" s="13" t="s">
        <v>15</v>
      </c>
      <c r="B18" s="10">
        <f>B9*G18</f>
        <v>26588.948198400001</v>
      </c>
      <c r="D18" s="10">
        <f>D9*G18</f>
        <v>25341.024574080002</v>
      </c>
      <c r="E18" s="11">
        <f>E9*G18</f>
        <v>20013.826734720002</v>
      </c>
      <c r="G18" s="1">
        <v>0.154944</v>
      </c>
    </row>
    <row r="19" spans="1:7" ht="22.5">
      <c r="A19" s="13" t="s">
        <v>16</v>
      </c>
      <c r="B19" s="10">
        <f>B9*G19</f>
        <v>31718.351406000002</v>
      </c>
      <c r="D19" s="10">
        <f>D9*G19</f>
        <v>30229.68477095</v>
      </c>
      <c r="E19" s="11">
        <f>E9*G19</f>
        <v>23874.79130855</v>
      </c>
      <c r="G19" s="1">
        <v>0.184835</v>
      </c>
    </row>
    <row r="20" spans="1:7" ht="12.75" customHeight="1">
      <c r="A20" s="13" t="s">
        <v>17</v>
      </c>
      <c r="B20" s="10">
        <f>B9*G20</f>
        <v>4396.6558356000005</v>
      </c>
      <c r="D20" s="10">
        <f>D9*G20</f>
        <v>4190.3035329700006</v>
      </c>
      <c r="E20" s="11">
        <f>E9*G20</f>
        <v>3309.4166587300001</v>
      </c>
      <c r="G20" s="1">
        <v>2.5621000000000001E-2</v>
      </c>
    </row>
    <row r="21" spans="1:7" ht="12.75" customHeight="1">
      <c r="A21" s="18" t="s">
        <v>18</v>
      </c>
      <c r="B21" s="10" t="s">
        <v>137</v>
      </c>
      <c r="D21" s="10" t="s">
        <v>138</v>
      </c>
      <c r="E21" s="11" t="s">
        <v>139</v>
      </c>
    </row>
    <row r="22" spans="1:7" ht="13.5" customHeight="1" thickBot="1">
      <c r="A22" s="20" t="s">
        <v>112</v>
      </c>
      <c r="B22" s="34"/>
      <c r="D22" s="34"/>
      <c r="E22" s="35">
        <v>666.65</v>
      </c>
    </row>
    <row r="23" spans="1:7" customFormat="1" ht="15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32">
        <v>212957.22</v>
      </c>
      <c r="C25" s="32">
        <v>224639.16</v>
      </c>
      <c r="E25" s="33">
        <v>169243.15</v>
      </c>
    </row>
    <row r="26" spans="1:7" ht="12.75" customHeight="1">
      <c r="A26" s="18" t="s">
        <v>5</v>
      </c>
      <c r="B26" s="10" t="s">
        <v>135</v>
      </c>
      <c r="C26" s="10" t="s">
        <v>134</v>
      </c>
      <c r="E26" s="11" t="s">
        <v>136</v>
      </c>
    </row>
    <row r="27" spans="1:7" ht="12.75" customHeight="1">
      <c r="A27" s="18" t="s">
        <v>6</v>
      </c>
      <c r="B27" s="10">
        <v>163549.57</v>
      </c>
      <c r="C27" s="10">
        <v>171603.6</v>
      </c>
      <c r="E27" s="11">
        <v>129168.13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29.92957131</v>
      </c>
      <c r="C29" s="10">
        <f>C27*G29</f>
        <v>31.403458800000003</v>
      </c>
      <c r="E29" s="11">
        <f>E27*G29</f>
        <v>23.637767790000002</v>
      </c>
      <c r="G29" s="1">
        <v>1.83E-4</v>
      </c>
    </row>
    <row r="30" spans="1:7" ht="12.75" customHeight="1">
      <c r="A30" s="13" t="s">
        <v>9</v>
      </c>
      <c r="B30" s="10">
        <f>B27*G30</f>
        <v>21050.955803410001</v>
      </c>
      <c r="C30" s="10">
        <f>C27*G30</f>
        <v>22087.614166799998</v>
      </c>
      <c r="E30" s="11">
        <f>E27*G30</f>
        <v>16625.617516689999</v>
      </c>
      <c r="G30" s="1">
        <v>0.12871299999999999</v>
      </c>
    </row>
    <row r="31" spans="1:7" ht="12.75" customHeight="1">
      <c r="A31" s="13" t="s">
        <v>10</v>
      </c>
      <c r="B31" s="10">
        <f>B27*G31</f>
        <v>25939.616000279999</v>
      </c>
      <c r="C31" s="10">
        <f>C27*G31</f>
        <v>27217.017374399999</v>
      </c>
      <c r="E31" s="11">
        <f>E27*G31</f>
        <v>20486.582090520002</v>
      </c>
      <c r="G31" s="1">
        <v>0.15860399999999999</v>
      </c>
    </row>
    <row r="32" spans="1:7" ht="12.75" customHeight="1">
      <c r="A32" s="13" t="s">
        <v>11</v>
      </c>
      <c r="B32" s="10">
        <f>B27*G32</f>
        <v>13568.39942634</v>
      </c>
      <c r="C32" s="10">
        <f>C27*G32</f>
        <v>14236.5778632</v>
      </c>
      <c r="E32" s="11">
        <f>E27*G32</f>
        <v>10716.046401059999</v>
      </c>
      <c r="G32" s="1">
        <v>8.2961999999999994E-2</v>
      </c>
    </row>
    <row r="33" spans="1:7" ht="12.75" customHeight="1">
      <c r="A33" s="13" t="s">
        <v>12</v>
      </c>
      <c r="B33" s="10">
        <f>B27*G33</f>
        <v>23345.719820080001</v>
      </c>
      <c r="C33" s="10">
        <f>C27*G33</f>
        <v>24495.384278400001</v>
      </c>
      <c r="E33" s="11">
        <f>G33*E27</f>
        <v>18437.975548720002</v>
      </c>
      <c r="G33" s="1">
        <v>0.14274400000000001</v>
      </c>
    </row>
    <row r="34" spans="1:7" ht="22.5">
      <c r="A34" s="13" t="s">
        <v>13</v>
      </c>
      <c r="B34" s="10">
        <f>B27*G34</f>
        <v>19155.416287110002</v>
      </c>
      <c r="C34" s="10">
        <f>C27*G34</f>
        <v>20098.728442800002</v>
      </c>
      <c r="E34" s="11">
        <f>E27*G34</f>
        <v>15128.558889990001</v>
      </c>
      <c r="G34" s="1">
        <v>0.117123</v>
      </c>
    </row>
    <row r="35" spans="1:7" ht="12.75" customHeight="1">
      <c r="A35" s="13" t="s">
        <v>14</v>
      </c>
      <c r="B35" s="10">
        <f>B27*G35</f>
        <v>698.35666390000006</v>
      </c>
      <c r="C35" s="10">
        <f>C27*G35</f>
        <v>732.74737200000004</v>
      </c>
      <c r="E35" s="11">
        <f>E27*G35</f>
        <v>551.54791510000007</v>
      </c>
      <c r="G35" s="1">
        <v>4.2700000000000004E-3</v>
      </c>
    </row>
    <row r="36" spans="1:7" ht="12.75" customHeight="1">
      <c r="A36" s="13" t="s">
        <v>15</v>
      </c>
      <c r="B36" s="10">
        <f>B27*G36</f>
        <v>25341.024574080002</v>
      </c>
      <c r="C36" s="10">
        <f>C27*G36</f>
        <v>26588.948198400001</v>
      </c>
      <c r="E36" s="11">
        <f>E27*G36</f>
        <v>20013.826734720002</v>
      </c>
      <c r="G36" s="1">
        <v>0.154944</v>
      </c>
    </row>
    <row r="37" spans="1:7" ht="22.5">
      <c r="A37" s="13" t="s">
        <v>16</v>
      </c>
      <c r="B37" s="10">
        <f>B27*G37</f>
        <v>30229.68477095</v>
      </c>
      <c r="C37" s="10">
        <f>C27*G37</f>
        <v>31718.351406000002</v>
      </c>
      <c r="E37" s="11">
        <f>E27*G37</f>
        <v>23874.79130855</v>
      </c>
      <c r="G37" s="1">
        <v>0.184835</v>
      </c>
    </row>
    <row r="38" spans="1:7" ht="12.75" customHeight="1">
      <c r="A38" s="13" t="s">
        <v>17</v>
      </c>
      <c r="B38" s="10">
        <f>B27*G38</f>
        <v>4190.3035329700006</v>
      </c>
      <c r="C38" s="10">
        <f>C27*G38</f>
        <v>4396.6558356000005</v>
      </c>
      <c r="E38" s="11">
        <f>E27*G38</f>
        <v>3309.4166587300001</v>
      </c>
      <c r="G38" s="1">
        <v>2.5621000000000001E-2</v>
      </c>
    </row>
    <row r="39" spans="1:7" ht="12.75" customHeight="1">
      <c r="A39" s="18" t="s">
        <v>18</v>
      </c>
      <c r="B39" s="10" t="s">
        <v>138</v>
      </c>
      <c r="C39" s="10" t="s">
        <v>137</v>
      </c>
      <c r="E39" s="11" t="s">
        <v>139</v>
      </c>
    </row>
    <row r="40" spans="1:7" ht="13.5" customHeight="1" thickBot="1">
      <c r="A40" s="20" t="s">
        <v>112</v>
      </c>
      <c r="B40" s="34"/>
      <c r="C40" s="34"/>
      <c r="E40" s="35">
        <v>666.65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32">
        <v>224639.16</v>
      </c>
      <c r="D43" s="32">
        <v>212957.22</v>
      </c>
      <c r="E43" s="33">
        <v>169243.15</v>
      </c>
    </row>
    <row r="44" spans="1:7" ht="12.75" customHeight="1">
      <c r="A44" s="18" t="s">
        <v>5</v>
      </c>
      <c r="B44" s="10" t="s">
        <v>134</v>
      </c>
      <c r="D44" s="10" t="s">
        <v>135</v>
      </c>
      <c r="E44" s="11" t="s">
        <v>136</v>
      </c>
    </row>
    <row r="45" spans="1:7" ht="12.75" customHeight="1">
      <c r="A45" s="18" t="s">
        <v>6</v>
      </c>
      <c r="B45" s="10">
        <v>171603.6</v>
      </c>
      <c r="D45" s="10">
        <v>163549.57</v>
      </c>
      <c r="E45" s="11">
        <v>129168.13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31.403458800000003</v>
      </c>
      <c r="D47" s="10">
        <f>D45*G47</f>
        <v>29.92957131</v>
      </c>
      <c r="E47" s="11">
        <f>E45*G47</f>
        <v>23.637767790000002</v>
      </c>
      <c r="G47" s="1">
        <v>1.83E-4</v>
      </c>
    </row>
    <row r="48" spans="1:7" ht="12.75" customHeight="1">
      <c r="A48" s="13" t="s">
        <v>9</v>
      </c>
      <c r="B48" s="10">
        <f>B45*G48</f>
        <v>22087.614166799998</v>
      </c>
      <c r="D48" s="10">
        <f>D45*G48</f>
        <v>21050.955803410001</v>
      </c>
      <c r="E48" s="11">
        <f>E45*G48</f>
        <v>16625.617516689999</v>
      </c>
      <c r="G48" s="1">
        <v>0.12871299999999999</v>
      </c>
    </row>
    <row r="49" spans="1:7" ht="12.75" customHeight="1">
      <c r="A49" s="13" t="s">
        <v>10</v>
      </c>
      <c r="B49" s="10">
        <f>B45*G49</f>
        <v>27217.017374399999</v>
      </c>
      <c r="D49" s="10">
        <f>D45*G49</f>
        <v>25939.616000279999</v>
      </c>
      <c r="E49" s="11">
        <f>E45*G49</f>
        <v>20486.582090520002</v>
      </c>
      <c r="G49" s="1">
        <v>0.15860399999999999</v>
      </c>
    </row>
    <row r="50" spans="1:7" ht="12.75" customHeight="1">
      <c r="A50" s="13" t="s">
        <v>11</v>
      </c>
      <c r="B50" s="10">
        <f>B45*G50</f>
        <v>14236.5778632</v>
      </c>
      <c r="D50" s="10">
        <f>D45*G50</f>
        <v>13568.39942634</v>
      </c>
      <c r="E50" s="11">
        <f>E45*G50</f>
        <v>10716.046401059999</v>
      </c>
      <c r="G50" s="1">
        <v>8.2961999999999994E-2</v>
      </c>
    </row>
    <row r="51" spans="1:7" ht="12.75" customHeight="1">
      <c r="A51" s="13" t="s">
        <v>12</v>
      </c>
      <c r="B51" s="10">
        <f>B45*G51</f>
        <v>24495.384278400001</v>
      </c>
      <c r="D51" s="10">
        <f>D45*G51</f>
        <v>23345.719820080001</v>
      </c>
      <c r="E51" s="11">
        <f>G51*E45</f>
        <v>18437.975548720002</v>
      </c>
      <c r="G51" s="1">
        <v>0.14274400000000001</v>
      </c>
    </row>
    <row r="52" spans="1:7" ht="22.5">
      <c r="A52" s="13" t="s">
        <v>13</v>
      </c>
      <c r="B52" s="10">
        <f>B45*G52</f>
        <v>20098.728442800002</v>
      </c>
      <c r="D52" s="10">
        <f>D45*G52</f>
        <v>19155.416287110002</v>
      </c>
      <c r="E52" s="11">
        <f>E45*G52</f>
        <v>15128.558889990001</v>
      </c>
      <c r="G52" s="1">
        <v>0.117123</v>
      </c>
    </row>
    <row r="53" spans="1:7" ht="12.75" customHeight="1">
      <c r="A53" s="13" t="s">
        <v>14</v>
      </c>
      <c r="B53" s="10">
        <f>B45*G53</f>
        <v>732.74737200000004</v>
      </c>
      <c r="D53" s="10">
        <f>D45*G53</f>
        <v>698.35666390000006</v>
      </c>
      <c r="E53" s="11">
        <f>E45*G53</f>
        <v>551.54791510000007</v>
      </c>
      <c r="G53" s="1">
        <v>4.2700000000000004E-3</v>
      </c>
    </row>
    <row r="54" spans="1:7" ht="12.75" customHeight="1">
      <c r="A54" s="13" t="s">
        <v>15</v>
      </c>
      <c r="B54" s="10">
        <f>B45*G54</f>
        <v>26588.948198400001</v>
      </c>
      <c r="D54" s="10">
        <f>D45*G54</f>
        <v>25341.024574080002</v>
      </c>
      <c r="E54" s="11">
        <f>E45*G54</f>
        <v>20013.826734720002</v>
      </c>
      <c r="G54" s="1">
        <v>0.154944</v>
      </c>
    </row>
    <row r="55" spans="1:7" ht="22.5">
      <c r="A55" s="13" t="s">
        <v>16</v>
      </c>
      <c r="B55" s="10">
        <f>B45*G55</f>
        <v>31718.351406000002</v>
      </c>
      <c r="D55" s="10">
        <f>D45*G55</f>
        <v>30229.68477095</v>
      </c>
      <c r="E55" s="11">
        <f>E45*G55</f>
        <v>23874.79130855</v>
      </c>
      <c r="G55" s="1">
        <v>0.184835</v>
      </c>
    </row>
    <row r="56" spans="1:7" ht="12.75" customHeight="1">
      <c r="A56" s="13" t="s">
        <v>17</v>
      </c>
      <c r="B56" s="10">
        <f>B45*G56</f>
        <v>4396.6558356000005</v>
      </c>
      <c r="D56" s="10">
        <f>D45*G56</f>
        <v>4190.3035329700006</v>
      </c>
      <c r="E56" s="11">
        <f>E45*G56</f>
        <v>3309.4166587300001</v>
      </c>
      <c r="G56" s="1">
        <v>2.5621000000000001E-2</v>
      </c>
    </row>
    <row r="57" spans="1:7" ht="12.75" customHeight="1">
      <c r="A57" s="18" t="s">
        <v>18</v>
      </c>
      <c r="B57" s="10" t="s">
        <v>137</v>
      </c>
      <c r="D57" s="10" t="s">
        <v>138</v>
      </c>
      <c r="E57" s="11" t="s">
        <v>139</v>
      </c>
    </row>
    <row r="58" spans="1:7" ht="13.5" customHeight="1" thickBot="1">
      <c r="A58" s="20" t="s">
        <v>112</v>
      </c>
      <c r="B58" s="34"/>
      <c r="D58" s="34"/>
      <c r="E58" s="35">
        <v>666.65</v>
      </c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171603.6</v>
      </c>
      <c r="D64" s="78">
        <f>D37-D45</f>
        <v>-163549.57</v>
      </c>
    </row>
    <row r="65" spans="1:4" ht="12">
      <c r="A65" s="82" t="s">
        <v>1</v>
      </c>
      <c r="B65" s="82"/>
      <c r="C65" s="77">
        <f>C38-C57</f>
        <v>4396.6558356000005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36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A60" sqref="A60:D64"/>
    </sheetView>
  </sheetViews>
  <sheetFormatPr defaultColWidth="7.5703125" defaultRowHeight="11.25"/>
  <cols>
    <col min="1" max="1" width="49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0.75" customHeight="1">
      <c r="A1" s="85" t="s">
        <v>745</v>
      </c>
      <c r="B1" s="85"/>
      <c r="C1" s="85"/>
    </row>
    <row r="2" spans="1:7" ht="15">
      <c r="A2" s="58"/>
      <c r="B2" s="58"/>
      <c r="C2" s="58"/>
    </row>
    <row r="3" spans="1:7" ht="44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223358.72</v>
      </c>
      <c r="D7" s="5">
        <v>234673.46</v>
      </c>
      <c r="E7" s="6">
        <v>46370.98</v>
      </c>
    </row>
    <row r="8" spans="1:7" ht="12.75" customHeight="1">
      <c r="A8" s="18" t="s">
        <v>5</v>
      </c>
      <c r="B8" s="10" t="s">
        <v>140</v>
      </c>
      <c r="D8" s="10" t="s">
        <v>141</v>
      </c>
      <c r="E8" s="11" t="s">
        <v>142</v>
      </c>
    </row>
    <row r="9" spans="1:7" ht="12.75" customHeight="1">
      <c r="A9" s="18" t="s">
        <v>6</v>
      </c>
      <c r="B9" s="10">
        <v>168978</v>
      </c>
      <c r="D9" s="10">
        <v>177973.04</v>
      </c>
      <c r="E9" s="11">
        <v>35042.870000000003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30.922974</v>
      </c>
      <c r="D11" s="10">
        <f>D9*G11</f>
        <v>32.569066320000005</v>
      </c>
      <c r="E11" s="11">
        <f>E9*G11</f>
        <v>6.4128452100000004</v>
      </c>
      <c r="G11" s="1">
        <v>1.83E-4</v>
      </c>
    </row>
    <row r="12" spans="1:7" ht="12.75" customHeight="1">
      <c r="A12" s="13" t="s">
        <v>9</v>
      </c>
      <c r="B12" s="10">
        <f>B9*G12</f>
        <v>21749.665313999998</v>
      </c>
      <c r="D12" s="10">
        <f>D9*G12</f>
        <v>22907.443897519999</v>
      </c>
      <c r="E12" s="11">
        <f>E9*G12</f>
        <v>4510.4729263099998</v>
      </c>
      <c r="G12" s="1">
        <v>0.12871299999999999</v>
      </c>
    </row>
    <row r="13" spans="1:7" ht="12.75" customHeight="1">
      <c r="A13" s="13" t="s">
        <v>10</v>
      </c>
      <c r="B13" s="10">
        <f>B9*G13</f>
        <v>26800.586712</v>
      </c>
      <c r="D13" s="10">
        <f>D9*G13</f>
        <v>28227.23603616</v>
      </c>
      <c r="E13" s="11">
        <f>E9*G13</f>
        <v>5557.9393534800001</v>
      </c>
      <c r="G13" s="1">
        <v>0.15860399999999999</v>
      </c>
    </row>
    <row r="14" spans="1:7" ht="12.75" customHeight="1">
      <c r="A14" s="13" t="s">
        <v>11</v>
      </c>
      <c r="B14" s="10">
        <f>B9*G14</f>
        <v>14018.752836</v>
      </c>
      <c r="D14" s="10">
        <f>D9*G14</f>
        <v>14764.99934448</v>
      </c>
      <c r="E14" s="11">
        <f>E9*G14</f>
        <v>2907.2265809400001</v>
      </c>
      <c r="G14" s="1">
        <v>8.2961999999999994E-2</v>
      </c>
    </row>
    <row r="15" spans="1:7" ht="12.75" customHeight="1">
      <c r="A15" s="13" t="s">
        <v>12</v>
      </c>
      <c r="B15" s="10">
        <f>B9*G15</f>
        <v>24120.595632</v>
      </c>
      <c r="D15" s="10">
        <f>D9*G15</f>
        <v>25404.583621760004</v>
      </c>
      <c r="E15" s="11">
        <f>G15*E9</f>
        <v>5002.1594352800012</v>
      </c>
      <c r="G15" s="1">
        <v>0.14274400000000001</v>
      </c>
    </row>
    <row r="16" spans="1:7" ht="22.5">
      <c r="A16" s="13" t="s">
        <v>13</v>
      </c>
      <c r="B16" s="10">
        <f>B9*G16</f>
        <v>19791.210294</v>
      </c>
      <c r="D16" s="10">
        <f>D9*G16</f>
        <v>20844.736363920001</v>
      </c>
      <c r="E16" s="11">
        <f>E9*G16</f>
        <v>4104.3260630100003</v>
      </c>
      <c r="G16" s="1">
        <v>0.117123</v>
      </c>
    </row>
    <row r="17" spans="1:7" ht="12.75" customHeight="1">
      <c r="A17" s="13" t="s">
        <v>14</v>
      </c>
      <c r="B17" s="10">
        <f>B9*G17</f>
        <v>721.53606000000002</v>
      </c>
      <c r="D17" s="10">
        <f>D9*G17</f>
        <v>759.94488080000008</v>
      </c>
      <c r="E17" s="11">
        <f>E9*G17</f>
        <v>149.63305490000002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26182.127231999999</v>
      </c>
      <c r="D18" s="10">
        <f>D9*G18</f>
        <v>27575.854709760002</v>
      </c>
      <c r="E18" s="11">
        <f>E9*G18</f>
        <v>5429.6824492800006</v>
      </c>
      <c r="G18" s="1">
        <v>0.154944</v>
      </c>
    </row>
    <row r="19" spans="1:7" ht="22.5">
      <c r="A19" s="13" t="s">
        <v>16</v>
      </c>
      <c r="B19" s="10">
        <f>B9*G19</f>
        <v>31233.048630000001</v>
      </c>
      <c r="D19" s="10">
        <f>D9*G19</f>
        <v>32895.6468484</v>
      </c>
      <c r="E19" s="11">
        <f>E9*G19</f>
        <v>6477.1488764500009</v>
      </c>
      <c r="G19" s="1">
        <v>0.184835</v>
      </c>
    </row>
    <row r="20" spans="1:7" ht="12.75" customHeight="1">
      <c r="A20" s="13" t="s">
        <v>17</v>
      </c>
      <c r="B20" s="10">
        <f>B9*G20</f>
        <v>4329.385338</v>
      </c>
      <c r="D20" s="10">
        <f>D9*G20</f>
        <v>4559.8472578400006</v>
      </c>
      <c r="E20" s="11">
        <f>E9*G20</f>
        <v>897.83337227000015</v>
      </c>
      <c r="G20" s="1">
        <v>2.5621000000000001E-2</v>
      </c>
    </row>
    <row r="21" spans="1:7" ht="13.5" customHeight="1" thickBot="1">
      <c r="A21" s="20" t="s">
        <v>18</v>
      </c>
      <c r="B21" s="10" t="s">
        <v>143</v>
      </c>
      <c r="D21" s="10" t="s">
        <v>144</v>
      </c>
      <c r="E21" s="11" t="s">
        <v>145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234673.46</v>
      </c>
      <c r="C24" s="5">
        <v>223358.72</v>
      </c>
      <c r="E24" s="6">
        <v>46370.98</v>
      </c>
    </row>
    <row r="25" spans="1:7" ht="12.75" customHeight="1">
      <c r="A25" s="18" t="s">
        <v>5</v>
      </c>
      <c r="B25" s="10" t="s">
        <v>141</v>
      </c>
      <c r="C25" s="10" t="s">
        <v>140</v>
      </c>
      <c r="E25" s="11" t="s">
        <v>142</v>
      </c>
    </row>
    <row r="26" spans="1:7" ht="12.75" customHeight="1">
      <c r="A26" s="18" t="s">
        <v>6</v>
      </c>
      <c r="B26" s="10">
        <v>177973.04</v>
      </c>
      <c r="C26" s="10">
        <v>168978</v>
      </c>
      <c r="E26" s="11">
        <v>35042.870000000003</v>
      </c>
    </row>
    <row r="27" spans="1:7" ht="12.75" customHeight="1">
      <c r="A27" s="12" t="s">
        <v>7</v>
      </c>
      <c r="B27" s="10"/>
      <c r="C27" s="10"/>
      <c r="E27" s="11"/>
    </row>
    <row r="28" spans="1:7" ht="12.75" customHeight="1">
      <c r="A28" s="13" t="s">
        <v>19</v>
      </c>
      <c r="B28" s="10">
        <f>B26*G28</f>
        <v>32.569066320000005</v>
      </c>
      <c r="C28" s="10">
        <f>C26*G28</f>
        <v>30.922974</v>
      </c>
      <c r="E28" s="11">
        <f>E26*G28</f>
        <v>6.4128452100000004</v>
      </c>
      <c r="G28" s="1">
        <v>1.83E-4</v>
      </c>
    </row>
    <row r="29" spans="1:7" ht="12.75" customHeight="1">
      <c r="A29" s="13" t="s">
        <v>9</v>
      </c>
      <c r="B29" s="10">
        <f>B26*G29</f>
        <v>22907.443897519999</v>
      </c>
      <c r="C29" s="10">
        <f>C26*G29</f>
        <v>21749.665313999998</v>
      </c>
      <c r="E29" s="11">
        <f>E26*G29</f>
        <v>4510.4729263099998</v>
      </c>
      <c r="G29" s="1">
        <v>0.12871299999999999</v>
      </c>
    </row>
    <row r="30" spans="1:7" ht="12.75" customHeight="1">
      <c r="A30" s="13" t="s">
        <v>10</v>
      </c>
      <c r="B30" s="10">
        <f>B26*G30</f>
        <v>28227.23603616</v>
      </c>
      <c r="C30" s="10">
        <f>C26*G30</f>
        <v>26800.586712</v>
      </c>
      <c r="E30" s="11">
        <f>E26*G30</f>
        <v>5557.9393534800001</v>
      </c>
      <c r="G30" s="1">
        <v>0.15860399999999999</v>
      </c>
    </row>
    <row r="31" spans="1:7" ht="12.75" customHeight="1">
      <c r="A31" s="13" t="s">
        <v>11</v>
      </c>
      <c r="B31" s="10">
        <f>B26*G31</f>
        <v>14764.99934448</v>
      </c>
      <c r="C31" s="10">
        <f>C26*G31</f>
        <v>14018.752836</v>
      </c>
      <c r="E31" s="11">
        <f>E26*G31</f>
        <v>2907.2265809400001</v>
      </c>
      <c r="G31" s="1">
        <v>8.2961999999999994E-2</v>
      </c>
    </row>
    <row r="32" spans="1:7" ht="12.75" customHeight="1">
      <c r="A32" s="13" t="s">
        <v>12</v>
      </c>
      <c r="B32" s="10">
        <f>B26*G32</f>
        <v>25404.583621760004</v>
      </c>
      <c r="C32" s="10">
        <f>C26*G32</f>
        <v>24120.595632</v>
      </c>
      <c r="E32" s="11">
        <f>G32*E26</f>
        <v>5002.1594352800012</v>
      </c>
      <c r="G32" s="1">
        <v>0.14274400000000001</v>
      </c>
    </row>
    <row r="33" spans="1:7" ht="22.5">
      <c r="A33" s="13" t="s">
        <v>13</v>
      </c>
      <c r="B33" s="10">
        <f>B26*G33</f>
        <v>20844.736363920001</v>
      </c>
      <c r="C33" s="10">
        <f>C26*G33</f>
        <v>19791.210294</v>
      </c>
      <c r="E33" s="11">
        <f>E26*G33</f>
        <v>4104.3260630100003</v>
      </c>
      <c r="G33" s="1">
        <v>0.117123</v>
      </c>
    </row>
    <row r="34" spans="1:7" ht="12.75" customHeight="1">
      <c r="A34" s="13" t="s">
        <v>14</v>
      </c>
      <c r="B34" s="10">
        <f>B26*G34</f>
        <v>759.94488080000008</v>
      </c>
      <c r="C34" s="10">
        <f>C26*G34</f>
        <v>721.53606000000002</v>
      </c>
      <c r="E34" s="11">
        <f>E26*G34</f>
        <v>149.63305490000002</v>
      </c>
      <c r="G34" s="1">
        <v>4.2700000000000004E-3</v>
      </c>
    </row>
    <row r="35" spans="1:7" ht="12.75" customHeight="1">
      <c r="A35" s="13" t="s">
        <v>15</v>
      </c>
      <c r="B35" s="10">
        <f>B26*G35</f>
        <v>27575.854709760002</v>
      </c>
      <c r="C35" s="10">
        <f>C26*G35</f>
        <v>26182.127231999999</v>
      </c>
      <c r="E35" s="11">
        <f>E26*G35</f>
        <v>5429.6824492800006</v>
      </c>
      <c r="G35" s="1">
        <v>0.154944</v>
      </c>
    </row>
    <row r="36" spans="1:7" ht="22.5">
      <c r="A36" s="13" t="s">
        <v>16</v>
      </c>
      <c r="B36" s="10">
        <f>B26*G36</f>
        <v>32895.6468484</v>
      </c>
      <c r="C36" s="10">
        <f>C26*G36</f>
        <v>31233.048630000001</v>
      </c>
      <c r="E36" s="11">
        <f>E26*G36</f>
        <v>6477.1488764500009</v>
      </c>
      <c r="G36" s="1">
        <v>0.184835</v>
      </c>
    </row>
    <row r="37" spans="1:7" ht="12.75" customHeight="1">
      <c r="A37" s="13" t="s">
        <v>17</v>
      </c>
      <c r="B37" s="10">
        <f>B26*G37</f>
        <v>4559.8472578400006</v>
      </c>
      <c r="C37" s="10">
        <f>C26*G37</f>
        <v>4329.385338</v>
      </c>
      <c r="E37" s="11">
        <f>E26*G37</f>
        <v>897.83337227000015</v>
      </c>
      <c r="G37" s="1">
        <v>2.5621000000000001E-2</v>
      </c>
    </row>
    <row r="38" spans="1:7" ht="13.5" customHeight="1" thickBot="1">
      <c r="A38" s="20" t="s">
        <v>18</v>
      </c>
      <c r="B38" s="10" t="s">
        <v>144</v>
      </c>
      <c r="C38" s="10" t="s">
        <v>143</v>
      </c>
      <c r="E38" s="11" t="s">
        <v>145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223358.72</v>
      </c>
      <c r="D41" s="5">
        <v>234673.46</v>
      </c>
      <c r="E41" s="6">
        <v>46370.98</v>
      </c>
    </row>
    <row r="42" spans="1:7" ht="12.75" customHeight="1">
      <c r="A42" s="18" t="s">
        <v>5</v>
      </c>
      <c r="B42" s="10" t="s">
        <v>140</v>
      </c>
      <c r="D42" s="10" t="s">
        <v>141</v>
      </c>
      <c r="E42" s="11" t="s">
        <v>142</v>
      </c>
    </row>
    <row r="43" spans="1:7" ht="12.75" customHeight="1">
      <c r="A43" s="18" t="s">
        <v>6</v>
      </c>
      <c r="B43" s="10">
        <v>168978</v>
      </c>
      <c r="D43" s="10">
        <v>177973.04</v>
      </c>
      <c r="E43" s="11">
        <v>35042.870000000003</v>
      </c>
    </row>
    <row r="44" spans="1:7" ht="12.75" customHeight="1">
      <c r="A44" s="12" t="s">
        <v>7</v>
      </c>
      <c r="B44" s="10"/>
      <c r="D44" s="10"/>
      <c r="E44" s="11"/>
    </row>
    <row r="45" spans="1:7" ht="12.75" customHeight="1">
      <c r="A45" s="13" t="s">
        <v>19</v>
      </c>
      <c r="B45" s="10">
        <f>B43*G45</f>
        <v>30.922974</v>
      </c>
      <c r="D45" s="10">
        <f>D43*G45</f>
        <v>32.569066320000005</v>
      </c>
      <c r="E45" s="11">
        <f>E43*G45</f>
        <v>6.4128452100000004</v>
      </c>
      <c r="G45" s="1">
        <v>1.83E-4</v>
      </c>
    </row>
    <row r="46" spans="1:7" ht="12.75" customHeight="1">
      <c r="A46" s="13" t="s">
        <v>9</v>
      </c>
      <c r="B46" s="10">
        <f>B43*G46</f>
        <v>21749.665313999998</v>
      </c>
      <c r="D46" s="10">
        <f>D43*G46</f>
        <v>22907.443897519999</v>
      </c>
      <c r="E46" s="11">
        <f>E43*G46</f>
        <v>4510.4729263099998</v>
      </c>
      <c r="G46" s="1">
        <v>0.12871299999999999</v>
      </c>
    </row>
    <row r="47" spans="1:7" ht="12.75" customHeight="1">
      <c r="A47" s="13" t="s">
        <v>10</v>
      </c>
      <c r="B47" s="10">
        <f>B43*G47</f>
        <v>26800.586712</v>
      </c>
      <c r="D47" s="10">
        <f>D43*G47</f>
        <v>28227.23603616</v>
      </c>
      <c r="E47" s="11">
        <f>E43*G47</f>
        <v>5557.9393534800001</v>
      </c>
      <c r="G47" s="1">
        <v>0.15860399999999999</v>
      </c>
    </row>
    <row r="48" spans="1:7" ht="12.75" customHeight="1">
      <c r="A48" s="13" t="s">
        <v>11</v>
      </c>
      <c r="B48" s="10">
        <f>B43*G48</f>
        <v>14018.752836</v>
      </c>
      <c r="D48" s="10">
        <f>D43*G48</f>
        <v>14764.99934448</v>
      </c>
      <c r="E48" s="11">
        <f>E43*G48</f>
        <v>2907.2265809400001</v>
      </c>
      <c r="G48" s="1">
        <v>8.2961999999999994E-2</v>
      </c>
    </row>
    <row r="49" spans="1:7" ht="12.75" customHeight="1">
      <c r="A49" s="13" t="s">
        <v>12</v>
      </c>
      <c r="B49" s="10">
        <f>B43*G49</f>
        <v>24120.595632</v>
      </c>
      <c r="D49" s="10">
        <f>D43*G49</f>
        <v>25404.583621760004</v>
      </c>
      <c r="E49" s="11">
        <f>G49*E43</f>
        <v>5002.1594352800012</v>
      </c>
      <c r="G49" s="1">
        <v>0.14274400000000001</v>
      </c>
    </row>
    <row r="50" spans="1:7" ht="22.5">
      <c r="A50" s="13" t="s">
        <v>13</v>
      </c>
      <c r="B50" s="10">
        <f>B43*G50</f>
        <v>19791.210294</v>
      </c>
      <c r="D50" s="10">
        <f>D43*G50</f>
        <v>20844.736363920001</v>
      </c>
      <c r="E50" s="11">
        <f>E43*G50</f>
        <v>4104.3260630100003</v>
      </c>
      <c r="G50" s="1">
        <v>0.117123</v>
      </c>
    </row>
    <row r="51" spans="1:7" ht="12.75" customHeight="1">
      <c r="A51" s="13" t="s">
        <v>14</v>
      </c>
      <c r="B51" s="10">
        <f>B43*G51</f>
        <v>721.53606000000002</v>
      </c>
      <c r="D51" s="10">
        <f>D43*G51</f>
        <v>759.94488080000008</v>
      </c>
      <c r="E51" s="11">
        <f>E43*G51</f>
        <v>149.63305490000002</v>
      </c>
      <c r="G51" s="1">
        <v>4.2700000000000004E-3</v>
      </c>
    </row>
    <row r="52" spans="1:7" ht="12.75" customHeight="1">
      <c r="A52" s="13" t="s">
        <v>15</v>
      </c>
      <c r="B52" s="10">
        <f>B43*G52</f>
        <v>26182.127231999999</v>
      </c>
      <c r="D52" s="10">
        <f>D43*G52</f>
        <v>27575.854709760002</v>
      </c>
      <c r="E52" s="11">
        <f>E43*G52</f>
        <v>5429.6824492800006</v>
      </c>
      <c r="G52" s="1">
        <v>0.154944</v>
      </c>
    </row>
    <row r="53" spans="1:7" ht="22.5">
      <c r="A53" s="13" t="s">
        <v>16</v>
      </c>
      <c r="B53" s="10">
        <f>B43*G53</f>
        <v>31233.048630000001</v>
      </c>
      <c r="D53" s="10">
        <f>D43*G53</f>
        <v>32895.6468484</v>
      </c>
      <c r="E53" s="11">
        <f>E43*G53</f>
        <v>6477.1488764500009</v>
      </c>
      <c r="G53" s="1">
        <v>0.184835</v>
      </c>
    </row>
    <row r="54" spans="1:7" ht="12.75" customHeight="1">
      <c r="A54" s="13" t="s">
        <v>17</v>
      </c>
      <c r="B54" s="10">
        <f>B43*G54</f>
        <v>4329.385338</v>
      </c>
      <c r="D54" s="10">
        <f>D43*G54</f>
        <v>4559.8472578400006</v>
      </c>
      <c r="E54" s="11">
        <f>E43*G54</f>
        <v>897.83337227000015</v>
      </c>
      <c r="G54" s="1">
        <v>2.5621000000000001E-2</v>
      </c>
    </row>
    <row r="55" spans="1:7" ht="13.5" customHeight="1" thickBot="1">
      <c r="A55" s="20" t="s">
        <v>18</v>
      </c>
      <c r="B55" s="10" t="s">
        <v>143</v>
      </c>
      <c r="D55" s="10" t="s">
        <v>144</v>
      </c>
      <c r="E55" s="11" t="s">
        <v>145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223358.72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26182.127231999999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36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7"/>
  <sheetViews>
    <sheetView topLeftCell="A40" workbookViewId="0">
      <selection activeCell="A63" sqref="A63:D67"/>
    </sheetView>
  </sheetViews>
  <sheetFormatPr defaultColWidth="7.5703125" defaultRowHeight="11.25"/>
  <cols>
    <col min="1" max="1" width="54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9.75" customHeight="1">
      <c r="A1" s="85" t="s">
        <v>746</v>
      </c>
      <c r="B1" s="85"/>
      <c r="C1" s="85"/>
    </row>
    <row r="2" spans="1:7" ht="15">
      <c r="A2" s="58"/>
      <c r="B2" s="58"/>
      <c r="C2" s="58"/>
    </row>
    <row r="3" spans="1:7" ht="39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226059.6</v>
      </c>
      <c r="D7" s="5">
        <v>241653.39</v>
      </c>
      <c r="E7" s="6">
        <v>89707.33</v>
      </c>
    </row>
    <row r="8" spans="1:7" ht="12.75" customHeight="1">
      <c r="A8" s="18" t="s">
        <v>5</v>
      </c>
      <c r="B8" s="10" t="s">
        <v>77</v>
      </c>
      <c r="D8" s="10" t="s">
        <v>146</v>
      </c>
      <c r="E8" s="11" t="s">
        <v>147</v>
      </c>
    </row>
    <row r="9" spans="1:7" ht="12.75" customHeight="1">
      <c r="A9" s="18" t="s">
        <v>6</v>
      </c>
      <c r="B9" s="10">
        <v>169648.32</v>
      </c>
      <c r="D9" s="10">
        <v>183885.42</v>
      </c>
      <c r="E9" s="11">
        <v>66973.740000000005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31.045642560000001</v>
      </c>
      <c r="D11" s="10">
        <f>D9*G11</f>
        <v>33.651031860000003</v>
      </c>
      <c r="E11" s="11">
        <f>E9*G11</f>
        <v>12.256194420000002</v>
      </c>
      <c r="G11" s="1">
        <v>1.83E-4</v>
      </c>
    </row>
    <row r="12" spans="1:7" ht="12.75" customHeight="1">
      <c r="A12" s="13" t="s">
        <v>9</v>
      </c>
      <c r="B12" s="10">
        <f>B9*G12</f>
        <v>21835.94421216</v>
      </c>
      <c r="D12" s="10">
        <f>D9*G12</f>
        <v>23668.44406446</v>
      </c>
      <c r="E12" s="11">
        <f>E9*G12</f>
        <v>8620.3909966200008</v>
      </c>
      <c r="G12" s="1">
        <v>0.12871299999999999</v>
      </c>
    </row>
    <row r="13" spans="1:7" ht="12.75" customHeight="1">
      <c r="A13" s="13" t="s">
        <v>10</v>
      </c>
      <c r="B13" s="10">
        <f>B9*G13</f>
        <v>26906.902145280001</v>
      </c>
      <c r="D13" s="10">
        <f>D9*G13</f>
        <v>29164.963153680001</v>
      </c>
      <c r="E13" s="11">
        <f>E9*G13</f>
        <v>10622.30305896</v>
      </c>
      <c r="G13" s="1">
        <v>0.15860399999999999</v>
      </c>
    </row>
    <row r="14" spans="1:7" ht="12.75" customHeight="1">
      <c r="A14" s="13" t="s">
        <v>11</v>
      </c>
      <c r="B14" s="10">
        <f>B9*G14</f>
        <v>14074.363923839999</v>
      </c>
      <c r="D14" s="10">
        <f>D9*G14</f>
        <v>15255.50221404</v>
      </c>
      <c r="E14" s="11">
        <f>E9*G14</f>
        <v>5556.2754178799996</v>
      </c>
      <c r="G14" s="1">
        <v>8.2961999999999994E-2</v>
      </c>
    </row>
    <row r="15" spans="1:7" ht="12.75" customHeight="1">
      <c r="A15" s="13" t="s">
        <v>12</v>
      </c>
      <c r="B15" s="10">
        <f>B9*G15</f>
        <v>24216.279790080003</v>
      </c>
      <c r="D15" s="10">
        <f>D9*G15</f>
        <v>26248.540392480005</v>
      </c>
      <c r="E15" s="11">
        <f>G15*E9</f>
        <v>9560.0995425600013</v>
      </c>
      <c r="G15" s="1">
        <v>0.14274400000000001</v>
      </c>
    </row>
    <row r="16" spans="1:7" ht="22.5">
      <c r="A16" s="13" t="s">
        <v>13</v>
      </c>
      <c r="B16" s="10">
        <f>B9*G16</f>
        <v>19869.720183360001</v>
      </c>
      <c r="D16" s="10">
        <f>D9*G16</f>
        <v>21537.212046660003</v>
      </c>
      <c r="E16" s="11">
        <f>E9*G16</f>
        <v>7844.1653500200009</v>
      </c>
      <c r="G16" s="1">
        <v>0.117123</v>
      </c>
    </row>
    <row r="17" spans="1:7" ht="12.75" customHeight="1">
      <c r="A17" s="13" t="s">
        <v>14</v>
      </c>
      <c r="B17" s="10">
        <f>B9*G17</f>
        <v>724.39832640000009</v>
      </c>
      <c r="D17" s="10">
        <f>D9*G17</f>
        <v>785.19074340000009</v>
      </c>
      <c r="E17" s="11">
        <f>E9*G17</f>
        <v>285.97786980000006</v>
      </c>
      <c r="G17" s="1">
        <v>4.2700000000000004E-3</v>
      </c>
    </row>
    <row r="18" spans="1:7" ht="12.75" customHeight="1">
      <c r="A18" s="13" t="s">
        <v>15</v>
      </c>
      <c r="B18" s="10">
        <f>B9*G18</f>
        <v>26285.989294080002</v>
      </c>
      <c r="D18" s="10">
        <f>D9*G18</f>
        <v>28491.942516480001</v>
      </c>
      <c r="E18" s="11">
        <f>E9*G18</f>
        <v>10377.179170560001</v>
      </c>
      <c r="G18" s="1">
        <v>0.154944</v>
      </c>
    </row>
    <row r="19" spans="1:7" ht="22.5">
      <c r="A19" s="13" t="s">
        <v>16</v>
      </c>
      <c r="B19" s="10">
        <f>B9*G19</f>
        <v>31356.947227200002</v>
      </c>
      <c r="D19" s="10">
        <f>D9*G19</f>
        <v>33988.461605700002</v>
      </c>
      <c r="E19" s="11">
        <f>E9*G19</f>
        <v>12379.0912329</v>
      </c>
      <c r="G19" s="1">
        <v>0.184835</v>
      </c>
    </row>
    <row r="20" spans="1:7" ht="12.75" customHeight="1">
      <c r="A20" s="13" t="s">
        <v>17</v>
      </c>
      <c r="B20" s="10">
        <f>B9*G20</f>
        <v>4346.5596067200004</v>
      </c>
      <c r="D20" s="10">
        <f>D9*G20</f>
        <v>4711.3283458200003</v>
      </c>
      <c r="E20" s="11">
        <f>E9*G20</f>
        <v>1715.9341925400001</v>
      </c>
      <c r="G20" s="1">
        <v>2.5621000000000001E-2</v>
      </c>
    </row>
    <row r="21" spans="1:7" ht="12.75" customHeight="1">
      <c r="A21" s="18" t="s">
        <v>18</v>
      </c>
      <c r="B21" s="10" t="s">
        <v>148</v>
      </c>
      <c r="D21" s="10" t="s">
        <v>149</v>
      </c>
      <c r="E21" s="11" t="s">
        <v>150</v>
      </c>
    </row>
    <row r="22" spans="1:7" ht="13.5" customHeight="1" thickBot="1">
      <c r="A22" s="20" t="s">
        <v>21</v>
      </c>
      <c r="B22" s="21"/>
      <c r="D22" s="21">
        <v>1089</v>
      </c>
      <c r="E22" s="22">
        <v>1178</v>
      </c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241653.39</v>
      </c>
      <c r="C25" s="5">
        <v>226059.6</v>
      </c>
      <c r="E25" s="6">
        <v>89707.33</v>
      </c>
    </row>
    <row r="26" spans="1:7" ht="12.75" customHeight="1">
      <c r="A26" s="18" t="s">
        <v>5</v>
      </c>
      <c r="B26" s="10" t="s">
        <v>146</v>
      </c>
      <c r="C26" s="10" t="s">
        <v>77</v>
      </c>
      <c r="E26" s="11" t="s">
        <v>147</v>
      </c>
    </row>
    <row r="27" spans="1:7" ht="12.75" customHeight="1">
      <c r="A27" s="18" t="s">
        <v>6</v>
      </c>
      <c r="B27" s="10">
        <v>183885.42</v>
      </c>
      <c r="C27" s="10">
        <v>169648.32</v>
      </c>
      <c r="E27" s="11">
        <v>66973.740000000005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33.651031860000003</v>
      </c>
      <c r="C29" s="10">
        <f>C27*G29</f>
        <v>31.045642560000001</v>
      </c>
      <c r="E29" s="11">
        <f>E27*G29</f>
        <v>12.256194420000002</v>
      </c>
      <c r="G29" s="1">
        <v>1.83E-4</v>
      </c>
    </row>
    <row r="30" spans="1:7" ht="12.75" customHeight="1">
      <c r="A30" s="13" t="s">
        <v>9</v>
      </c>
      <c r="B30" s="10">
        <f>B27*G30</f>
        <v>23668.44406446</v>
      </c>
      <c r="C30" s="10">
        <f>C27*G30</f>
        <v>21835.94421216</v>
      </c>
      <c r="E30" s="11">
        <f>E27*G30</f>
        <v>8620.3909966200008</v>
      </c>
      <c r="G30" s="1">
        <v>0.12871299999999999</v>
      </c>
    </row>
    <row r="31" spans="1:7" ht="12.75" customHeight="1">
      <c r="A31" s="13" t="s">
        <v>10</v>
      </c>
      <c r="B31" s="10">
        <f>B27*G31</f>
        <v>29164.963153680001</v>
      </c>
      <c r="C31" s="10">
        <f>C27*G31</f>
        <v>26906.902145280001</v>
      </c>
      <c r="E31" s="11">
        <f>E27*G31</f>
        <v>10622.30305896</v>
      </c>
      <c r="G31" s="1">
        <v>0.15860399999999999</v>
      </c>
    </row>
    <row r="32" spans="1:7" ht="12.75" customHeight="1">
      <c r="A32" s="13" t="s">
        <v>11</v>
      </c>
      <c r="B32" s="10">
        <f>B27*G32</f>
        <v>15255.50221404</v>
      </c>
      <c r="C32" s="10">
        <f>C27*G32</f>
        <v>14074.363923839999</v>
      </c>
      <c r="E32" s="11">
        <f>E27*G32</f>
        <v>5556.2754178799996</v>
      </c>
      <c r="G32" s="1">
        <v>8.2961999999999994E-2</v>
      </c>
    </row>
    <row r="33" spans="1:7" ht="12.75" customHeight="1">
      <c r="A33" s="13" t="s">
        <v>12</v>
      </c>
      <c r="B33" s="10">
        <f>B27*G33</f>
        <v>26248.540392480005</v>
      </c>
      <c r="C33" s="10">
        <f>C27*G33</f>
        <v>24216.279790080003</v>
      </c>
      <c r="E33" s="11">
        <f>G33*E27</f>
        <v>9560.0995425600013</v>
      </c>
      <c r="G33" s="1">
        <v>0.14274400000000001</v>
      </c>
    </row>
    <row r="34" spans="1:7" ht="22.5">
      <c r="A34" s="13" t="s">
        <v>13</v>
      </c>
      <c r="B34" s="10">
        <f>B27*G34</f>
        <v>21537.212046660003</v>
      </c>
      <c r="C34" s="10">
        <f>C27*G34</f>
        <v>19869.720183360001</v>
      </c>
      <c r="E34" s="11">
        <f>E27*G34</f>
        <v>7844.1653500200009</v>
      </c>
      <c r="G34" s="1">
        <v>0.117123</v>
      </c>
    </row>
    <row r="35" spans="1:7" ht="12.75" customHeight="1">
      <c r="A35" s="13" t="s">
        <v>14</v>
      </c>
      <c r="B35" s="10">
        <f>B27*G35</f>
        <v>785.19074340000009</v>
      </c>
      <c r="C35" s="10">
        <f>C27*G35</f>
        <v>724.39832640000009</v>
      </c>
      <c r="E35" s="11">
        <f>E27*G35</f>
        <v>285.97786980000006</v>
      </c>
      <c r="G35" s="1">
        <v>4.2700000000000004E-3</v>
      </c>
    </row>
    <row r="36" spans="1:7" ht="12.75" customHeight="1">
      <c r="A36" s="13" t="s">
        <v>15</v>
      </c>
      <c r="B36" s="10">
        <f>B27*G36</f>
        <v>28491.942516480001</v>
      </c>
      <c r="C36" s="10">
        <f>C27*G36</f>
        <v>26285.989294080002</v>
      </c>
      <c r="E36" s="11">
        <f>E27*G36</f>
        <v>10377.179170560001</v>
      </c>
      <c r="G36" s="1">
        <v>0.154944</v>
      </c>
    </row>
    <row r="37" spans="1:7" ht="22.5">
      <c r="A37" s="13" t="s">
        <v>16</v>
      </c>
      <c r="B37" s="10">
        <f>B27*G37</f>
        <v>33988.461605700002</v>
      </c>
      <c r="C37" s="10">
        <f>C27*G37</f>
        <v>31356.947227200002</v>
      </c>
      <c r="E37" s="11">
        <f>E27*G37</f>
        <v>12379.0912329</v>
      </c>
      <c r="G37" s="1">
        <v>0.184835</v>
      </c>
    </row>
    <row r="38" spans="1:7" ht="12.75" customHeight="1">
      <c r="A38" s="13" t="s">
        <v>17</v>
      </c>
      <c r="B38" s="10">
        <f>B27*G38</f>
        <v>4711.3283458200003</v>
      </c>
      <c r="C38" s="10">
        <f>C27*G38</f>
        <v>4346.5596067200004</v>
      </c>
      <c r="E38" s="11">
        <f>E27*G38</f>
        <v>1715.9341925400001</v>
      </c>
      <c r="G38" s="1">
        <v>2.5621000000000001E-2</v>
      </c>
    </row>
    <row r="39" spans="1:7" ht="12.75" customHeight="1">
      <c r="A39" s="18" t="s">
        <v>18</v>
      </c>
      <c r="B39" s="10" t="s">
        <v>149</v>
      </c>
      <c r="C39" s="10" t="s">
        <v>148</v>
      </c>
      <c r="E39" s="11" t="s">
        <v>150</v>
      </c>
    </row>
    <row r="40" spans="1:7" ht="13.5" customHeight="1" thickBot="1">
      <c r="A40" s="20" t="s">
        <v>21</v>
      </c>
      <c r="B40" s="21">
        <v>1089</v>
      </c>
      <c r="C40" s="21"/>
      <c r="E40" s="22">
        <v>1178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226059.6</v>
      </c>
      <c r="D43" s="5">
        <v>241653.39</v>
      </c>
      <c r="E43" s="6">
        <v>89707.33</v>
      </c>
    </row>
    <row r="44" spans="1:7" ht="12.75" customHeight="1">
      <c r="A44" s="18" t="s">
        <v>5</v>
      </c>
      <c r="B44" s="10" t="s">
        <v>77</v>
      </c>
      <c r="D44" s="10" t="s">
        <v>146</v>
      </c>
      <c r="E44" s="11" t="s">
        <v>147</v>
      </c>
    </row>
    <row r="45" spans="1:7" ht="12.75" customHeight="1">
      <c r="A45" s="18" t="s">
        <v>6</v>
      </c>
      <c r="B45" s="10">
        <v>169648.32</v>
      </c>
      <c r="D45" s="10">
        <v>183885.42</v>
      </c>
      <c r="E45" s="11">
        <v>66973.740000000005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31.045642560000001</v>
      </c>
      <c r="D47" s="10">
        <f>D45*G47</f>
        <v>33.651031860000003</v>
      </c>
      <c r="E47" s="11">
        <f>E45*G47</f>
        <v>12.256194420000002</v>
      </c>
      <c r="G47" s="1">
        <v>1.83E-4</v>
      </c>
    </row>
    <row r="48" spans="1:7" ht="12.75" customHeight="1">
      <c r="A48" s="13" t="s">
        <v>9</v>
      </c>
      <c r="B48" s="10">
        <f>B45*G48</f>
        <v>21835.94421216</v>
      </c>
      <c r="D48" s="10">
        <f>D45*G48</f>
        <v>23668.44406446</v>
      </c>
      <c r="E48" s="11">
        <f>E45*G48</f>
        <v>8620.3909966200008</v>
      </c>
      <c r="G48" s="1">
        <v>0.12871299999999999</v>
      </c>
    </row>
    <row r="49" spans="1:7" ht="12.75" customHeight="1">
      <c r="A49" s="13" t="s">
        <v>10</v>
      </c>
      <c r="B49" s="10">
        <f>B45*G49</f>
        <v>26906.902145280001</v>
      </c>
      <c r="D49" s="10">
        <f>D45*G49</f>
        <v>29164.963153680001</v>
      </c>
      <c r="E49" s="11">
        <f>E45*G49</f>
        <v>10622.30305896</v>
      </c>
      <c r="G49" s="1">
        <v>0.15860399999999999</v>
      </c>
    </row>
    <row r="50" spans="1:7" ht="12.75" customHeight="1">
      <c r="A50" s="13" t="s">
        <v>11</v>
      </c>
      <c r="B50" s="10">
        <f>B45*G50</f>
        <v>14074.363923839999</v>
      </c>
      <c r="D50" s="10">
        <f>D45*G50</f>
        <v>15255.50221404</v>
      </c>
      <c r="E50" s="11">
        <f>E45*G50</f>
        <v>5556.2754178799996</v>
      </c>
      <c r="G50" s="1">
        <v>8.2961999999999994E-2</v>
      </c>
    </row>
    <row r="51" spans="1:7" ht="12.75" customHeight="1">
      <c r="A51" s="13" t="s">
        <v>12</v>
      </c>
      <c r="B51" s="10">
        <f>B45*G51</f>
        <v>24216.279790080003</v>
      </c>
      <c r="D51" s="10">
        <f>D45*G51</f>
        <v>26248.540392480005</v>
      </c>
      <c r="E51" s="11">
        <f>G51*E45</f>
        <v>9560.0995425600013</v>
      </c>
      <c r="G51" s="1">
        <v>0.14274400000000001</v>
      </c>
    </row>
    <row r="52" spans="1:7" ht="22.5">
      <c r="A52" s="13" t="s">
        <v>13</v>
      </c>
      <c r="B52" s="10">
        <f>B45*G52</f>
        <v>19869.720183360001</v>
      </c>
      <c r="D52" s="10">
        <f>D45*G52</f>
        <v>21537.212046660003</v>
      </c>
      <c r="E52" s="11">
        <f>E45*G52</f>
        <v>7844.1653500200009</v>
      </c>
      <c r="G52" s="1">
        <v>0.117123</v>
      </c>
    </row>
    <row r="53" spans="1:7" ht="12.75" customHeight="1">
      <c r="A53" s="13" t="s">
        <v>14</v>
      </c>
      <c r="B53" s="10">
        <f>B45*G53</f>
        <v>724.39832640000009</v>
      </c>
      <c r="D53" s="10">
        <f>D45*G53</f>
        <v>785.19074340000009</v>
      </c>
      <c r="E53" s="11">
        <f>E45*G53</f>
        <v>285.97786980000006</v>
      </c>
      <c r="G53" s="1">
        <v>4.2700000000000004E-3</v>
      </c>
    </row>
    <row r="54" spans="1:7" ht="12.75" customHeight="1">
      <c r="A54" s="13" t="s">
        <v>15</v>
      </c>
      <c r="B54" s="10">
        <f>B45*G54</f>
        <v>26285.989294080002</v>
      </c>
      <c r="D54" s="10">
        <f>D45*G54</f>
        <v>28491.942516480001</v>
      </c>
      <c r="E54" s="11">
        <f>E45*G54</f>
        <v>10377.179170560001</v>
      </c>
      <c r="G54" s="1">
        <v>0.154944</v>
      </c>
    </row>
    <row r="55" spans="1:7" ht="22.5">
      <c r="A55" s="13" t="s">
        <v>16</v>
      </c>
      <c r="B55" s="10">
        <f>B45*G55</f>
        <v>31356.947227200002</v>
      </c>
      <c r="D55" s="10">
        <f>D45*G55</f>
        <v>33988.461605700002</v>
      </c>
      <c r="E55" s="11">
        <f>E45*G55</f>
        <v>12379.0912329</v>
      </c>
      <c r="G55" s="1">
        <v>0.184835</v>
      </c>
    </row>
    <row r="56" spans="1:7" ht="12.75" customHeight="1">
      <c r="A56" s="13" t="s">
        <v>17</v>
      </c>
      <c r="B56" s="10">
        <f>B45*G56</f>
        <v>4346.5596067200004</v>
      </c>
      <c r="D56" s="10">
        <f>D45*G56</f>
        <v>4711.3283458200003</v>
      </c>
      <c r="E56" s="11">
        <f>E45*G56</f>
        <v>1715.9341925400001</v>
      </c>
      <c r="G56" s="1">
        <v>2.5621000000000001E-2</v>
      </c>
    </row>
    <row r="57" spans="1:7" ht="12.75" customHeight="1">
      <c r="A57" s="18" t="s">
        <v>18</v>
      </c>
      <c r="B57" s="10" t="s">
        <v>148</v>
      </c>
      <c r="D57" s="10" t="s">
        <v>149</v>
      </c>
      <c r="E57" s="11" t="s">
        <v>150</v>
      </c>
    </row>
    <row r="58" spans="1:7" ht="13.5" customHeight="1" thickBot="1">
      <c r="A58" s="20" t="s">
        <v>21</v>
      </c>
      <c r="B58" s="21"/>
      <c r="D58" s="21">
        <v>1089</v>
      </c>
      <c r="E58" s="22">
        <v>1178</v>
      </c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169648.32</v>
      </c>
      <c r="D64" s="78">
        <f>D37-D45</f>
        <v>-183885.42</v>
      </c>
    </row>
    <row r="65" spans="1:4" ht="12">
      <c r="A65" s="82" t="s">
        <v>1</v>
      </c>
      <c r="B65" s="82"/>
      <c r="C65" s="77">
        <f>C38-C57</f>
        <v>4346.5596067200004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opLeftCell="A35" workbookViewId="0">
      <selection activeCell="A66" sqref="A66:D70"/>
    </sheetView>
  </sheetViews>
  <sheetFormatPr defaultColWidth="7.5703125" defaultRowHeight="11.25"/>
  <cols>
    <col min="1" max="1" width="72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1.75" customHeight="1">
      <c r="A1" s="85" t="s">
        <v>724</v>
      </c>
      <c r="B1" s="85"/>
      <c r="C1" s="85"/>
    </row>
    <row r="2" spans="1:7" ht="15">
      <c r="A2" s="58"/>
      <c r="B2" s="58"/>
      <c r="C2" s="58"/>
    </row>
    <row r="3" spans="1:7" ht="36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624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23" t="s">
        <v>4</v>
      </c>
      <c r="B7" s="5">
        <v>207445.2</v>
      </c>
      <c r="C7" s="1"/>
      <c r="D7" s="5">
        <f>214675.01-D9</f>
        <v>213231.26</v>
      </c>
      <c r="E7" s="6">
        <f>33301.32-E9</f>
        <v>34745.07</v>
      </c>
    </row>
    <row r="8" spans="1:7" ht="12.75" customHeight="1">
      <c r="A8" s="24" t="s">
        <v>5</v>
      </c>
      <c r="B8" s="10">
        <v>11040</v>
      </c>
      <c r="C8" s="1"/>
      <c r="D8" s="10">
        <v>10432.15</v>
      </c>
      <c r="E8" s="11">
        <v>1628.54</v>
      </c>
    </row>
    <row r="9" spans="1:7" ht="12.75" hidden="1" customHeight="1">
      <c r="A9" s="24" t="s">
        <v>20</v>
      </c>
      <c r="B9" s="10"/>
      <c r="C9" s="1"/>
      <c r="D9" s="10">
        <v>1443.75</v>
      </c>
      <c r="E9" s="11">
        <v>-1443.75</v>
      </c>
    </row>
    <row r="10" spans="1:7" ht="12.75" customHeight="1">
      <c r="A10" s="24" t="s">
        <v>6</v>
      </c>
      <c r="B10" s="10">
        <v>152997.72</v>
      </c>
      <c r="C10" s="1"/>
      <c r="D10" s="10">
        <v>157565.75</v>
      </c>
      <c r="E10" s="11">
        <v>25905.66</v>
      </c>
    </row>
    <row r="11" spans="1:7" ht="12.75" customHeight="1">
      <c r="A11" s="25" t="s">
        <v>7</v>
      </c>
      <c r="B11" s="10"/>
      <c r="C11" s="1"/>
      <c r="D11" s="10"/>
      <c r="E11" s="11"/>
    </row>
    <row r="12" spans="1:7" ht="12.75" customHeight="1">
      <c r="A12" s="13" t="s">
        <v>19</v>
      </c>
      <c r="B12" s="10">
        <f>B10*G12</f>
        <v>27.998582760000001</v>
      </c>
      <c r="C12" s="1"/>
      <c r="D12" s="10">
        <f>D10*G12</f>
        <v>28.834532249999999</v>
      </c>
      <c r="E12" s="11">
        <f>E10*G12</f>
        <v>4.7407357799999996</v>
      </c>
      <c r="G12" s="1">
        <v>1.83E-4</v>
      </c>
    </row>
    <row r="13" spans="1:7" ht="12.75" customHeight="1">
      <c r="A13" s="13" t="s">
        <v>9</v>
      </c>
      <c r="B13" s="10">
        <f>B10*G13</f>
        <v>19692.795534360001</v>
      </c>
      <c r="C13" s="1"/>
      <c r="D13" s="10">
        <f>D10*G13</f>
        <v>20280.760379749998</v>
      </c>
      <c r="E13" s="11">
        <f>E10*G13</f>
        <v>3334.3952155799998</v>
      </c>
      <c r="G13" s="1">
        <v>0.12871299999999999</v>
      </c>
    </row>
    <row r="14" spans="1:7" ht="12.75" customHeight="1">
      <c r="A14" s="13" t="s">
        <v>10</v>
      </c>
      <c r="B14" s="10">
        <f>B10*G14</f>
        <v>24266.050382879999</v>
      </c>
      <c r="C14" s="1"/>
      <c r="D14" s="10">
        <f>D10*G14</f>
        <v>24990.558213</v>
      </c>
      <c r="E14" s="11">
        <f>E10*G14</f>
        <v>4108.7412986399995</v>
      </c>
      <c r="G14" s="1">
        <v>0.15860399999999999</v>
      </c>
    </row>
    <row r="15" spans="1:7" ht="12.75" customHeight="1">
      <c r="A15" s="13" t="s">
        <v>11</v>
      </c>
      <c r="B15" s="10">
        <f>B10*G15</f>
        <v>12692.996846639999</v>
      </c>
      <c r="C15" s="1"/>
      <c r="D15" s="10">
        <f>D10*G15</f>
        <v>13071.969751499999</v>
      </c>
      <c r="E15" s="11">
        <f>E10*G15</f>
        <v>2149.1853649199998</v>
      </c>
      <c r="G15" s="1">
        <v>8.2961999999999994E-2</v>
      </c>
    </row>
    <row r="16" spans="1:7" ht="12.75" customHeight="1">
      <c r="A16" s="13" t="s">
        <v>12</v>
      </c>
      <c r="B16" s="10">
        <f>B10*G16</f>
        <v>21839.506543680003</v>
      </c>
      <c r="C16" s="1"/>
      <c r="D16" s="10">
        <f>D10*G16</f>
        <v>22491.565418000002</v>
      </c>
      <c r="E16" s="11">
        <f>G16*E10</f>
        <v>3697.8775310400001</v>
      </c>
      <c r="G16" s="1">
        <v>0.14274400000000001</v>
      </c>
    </row>
    <row r="17" spans="1:7">
      <c r="A17" s="13" t="s">
        <v>13</v>
      </c>
      <c r="B17" s="10">
        <f>B10*G17</f>
        <v>17919.551959560002</v>
      </c>
      <c r="C17" s="1"/>
      <c r="D17" s="10">
        <f>D10*G17</f>
        <v>18454.57333725</v>
      </c>
      <c r="E17" s="11">
        <f>E10*G17</f>
        <v>3034.1486161800003</v>
      </c>
      <c r="G17" s="1">
        <v>0.117123</v>
      </c>
    </row>
    <row r="18" spans="1:7" ht="12.75" customHeight="1">
      <c r="A18" s="13" t="s">
        <v>14</v>
      </c>
      <c r="B18" s="10">
        <f>B10*G18</f>
        <v>653.30026440000006</v>
      </c>
      <c r="C18" s="1"/>
      <c r="D18" s="10">
        <f>D10*G18</f>
        <v>672.80575250000004</v>
      </c>
      <c r="E18" s="11">
        <f>E10*G18</f>
        <v>110.61716820000001</v>
      </c>
      <c r="G18" s="1">
        <v>4.2700000000000004E-3</v>
      </c>
    </row>
    <row r="19" spans="1:7" ht="12.75" customHeight="1">
      <c r="A19" s="13" t="s">
        <v>15</v>
      </c>
      <c r="B19" s="10">
        <f>B10*G19</f>
        <v>23706.07872768</v>
      </c>
      <c r="C19" s="1"/>
      <c r="D19" s="10">
        <f>D10*G19</f>
        <v>24413.867568000001</v>
      </c>
      <c r="E19" s="11">
        <f>E10*G19</f>
        <v>4013.92658304</v>
      </c>
      <c r="G19" s="1">
        <v>0.154944</v>
      </c>
    </row>
    <row r="20" spans="1:7">
      <c r="A20" s="13" t="s">
        <v>16</v>
      </c>
      <c r="B20" s="10">
        <f>B10*G20</f>
        <v>28279.333576199999</v>
      </c>
      <c r="C20" s="1"/>
      <c r="D20" s="10">
        <f>D10*G20</f>
        <v>29123.66540125</v>
      </c>
      <c r="E20" s="11">
        <f>E10*G20</f>
        <v>4788.2726660999997</v>
      </c>
      <c r="G20" s="1">
        <v>0.184835</v>
      </c>
    </row>
    <row r="21" spans="1:7" ht="12.75" customHeight="1">
      <c r="A21" s="13" t="s">
        <v>17</v>
      </c>
      <c r="B21" s="10">
        <f>B10*G21</f>
        <v>3919.9545841200002</v>
      </c>
      <c r="C21" s="1"/>
      <c r="D21" s="10">
        <f>D10*G21</f>
        <v>4036.9920807500002</v>
      </c>
      <c r="E21" s="11">
        <f>E10*G21</f>
        <v>663.72891486000003</v>
      </c>
      <c r="G21" s="1">
        <v>2.5621000000000001E-2</v>
      </c>
    </row>
    <row r="22" spans="1:7" ht="12.75" customHeight="1">
      <c r="A22" s="24" t="s">
        <v>18</v>
      </c>
      <c r="B22" s="10">
        <v>43407.48</v>
      </c>
      <c r="C22" s="1"/>
      <c r="D22" s="10">
        <v>45233.36</v>
      </c>
      <c r="E22" s="11">
        <v>7274.02</v>
      </c>
    </row>
    <row r="23" spans="1:7" ht="13.5" customHeight="1" thickBot="1">
      <c r="A23" s="26" t="s">
        <v>21</v>
      </c>
      <c r="B23" s="21"/>
      <c r="C23" s="1"/>
      <c r="D23" s="21"/>
      <c r="E23" s="28">
        <v>-63.15</v>
      </c>
    </row>
    <row r="24" spans="1:7">
      <c r="A24" s="92" t="s">
        <v>611</v>
      </c>
      <c r="B24" s="92"/>
      <c r="C24" s="92"/>
      <c r="D24" s="57"/>
      <c r="E24" s="57"/>
    </row>
    <row r="25" spans="1:7" ht="12" thickBot="1">
      <c r="A25" s="92"/>
      <c r="B25" s="92"/>
      <c r="C25" s="92"/>
      <c r="D25" s="57"/>
      <c r="E25" s="57"/>
    </row>
    <row r="26" spans="1:7">
      <c r="A26" s="23" t="s">
        <v>4</v>
      </c>
      <c r="B26" s="5">
        <f>214675.01-B28</f>
        <v>213231.26</v>
      </c>
      <c r="C26" s="5"/>
      <c r="D26" s="1"/>
      <c r="E26" s="6">
        <f>33301.32-E28</f>
        <v>34745.07</v>
      </c>
    </row>
    <row r="27" spans="1:7" ht="12.75" customHeight="1">
      <c r="A27" s="24" t="s">
        <v>5</v>
      </c>
      <c r="B27" s="10">
        <v>10432.15</v>
      </c>
      <c r="C27" s="10"/>
      <c r="D27" s="1"/>
      <c r="E27" s="11">
        <v>1628.54</v>
      </c>
    </row>
    <row r="28" spans="1:7" ht="12.75" hidden="1" customHeight="1">
      <c r="A28" s="24" t="s">
        <v>20</v>
      </c>
      <c r="B28" s="10">
        <v>1443.75</v>
      </c>
      <c r="C28" s="10"/>
      <c r="D28" s="1"/>
      <c r="E28" s="11">
        <v>-1443.75</v>
      </c>
    </row>
    <row r="29" spans="1:7" ht="12.75" customHeight="1">
      <c r="A29" s="24" t="s">
        <v>6</v>
      </c>
      <c r="B29" s="10">
        <v>157565.75</v>
      </c>
      <c r="C29" s="10"/>
      <c r="D29" s="1"/>
      <c r="E29" s="11">
        <v>25905.66</v>
      </c>
    </row>
    <row r="30" spans="1:7" ht="12.75" customHeight="1">
      <c r="A30" s="25" t="s">
        <v>7</v>
      </c>
      <c r="B30" s="10"/>
      <c r="C30" s="10"/>
      <c r="D30" s="1"/>
      <c r="E30" s="11"/>
    </row>
    <row r="31" spans="1:7" ht="12.75" customHeight="1">
      <c r="A31" s="13" t="s">
        <v>19</v>
      </c>
      <c r="B31" s="10">
        <f>B29*G31</f>
        <v>28.834532249999999</v>
      </c>
      <c r="C31" s="10"/>
      <c r="D31" s="1"/>
      <c r="E31" s="11">
        <f>E29*G31</f>
        <v>4.7407357799999996</v>
      </c>
      <c r="G31" s="1">
        <v>1.83E-4</v>
      </c>
    </row>
    <row r="32" spans="1:7" ht="12.75" customHeight="1">
      <c r="A32" s="13" t="s">
        <v>9</v>
      </c>
      <c r="B32" s="10">
        <f>B29*G32</f>
        <v>20280.760379749998</v>
      </c>
      <c r="C32" s="10"/>
      <c r="D32" s="1"/>
      <c r="E32" s="11">
        <f>E29*G32</f>
        <v>3334.3952155799998</v>
      </c>
      <c r="G32" s="1">
        <v>0.12871299999999999</v>
      </c>
    </row>
    <row r="33" spans="1:7" ht="12.75" customHeight="1">
      <c r="A33" s="13" t="s">
        <v>10</v>
      </c>
      <c r="B33" s="10">
        <f>B29*G33</f>
        <v>24990.558213</v>
      </c>
      <c r="C33" s="10"/>
      <c r="D33" s="1"/>
      <c r="E33" s="11">
        <f>E29*G33</f>
        <v>4108.7412986399995</v>
      </c>
      <c r="G33" s="1">
        <v>0.15860399999999999</v>
      </c>
    </row>
    <row r="34" spans="1:7" ht="12.75" customHeight="1">
      <c r="A34" s="13" t="s">
        <v>11</v>
      </c>
      <c r="B34" s="10">
        <f>B29*G34</f>
        <v>13071.969751499999</v>
      </c>
      <c r="C34" s="10"/>
      <c r="D34" s="1"/>
      <c r="E34" s="11">
        <f>E29*G34</f>
        <v>2149.1853649199998</v>
      </c>
      <c r="G34" s="1">
        <v>8.2961999999999994E-2</v>
      </c>
    </row>
    <row r="35" spans="1:7" ht="12.75" customHeight="1">
      <c r="A35" s="13" t="s">
        <v>12</v>
      </c>
      <c r="B35" s="10">
        <f>B29*G35</f>
        <v>22491.565418000002</v>
      </c>
      <c r="C35" s="10"/>
      <c r="D35" s="1"/>
      <c r="E35" s="11">
        <f>G35*E29</f>
        <v>3697.8775310400001</v>
      </c>
      <c r="G35" s="1">
        <v>0.14274400000000001</v>
      </c>
    </row>
    <row r="36" spans="1:7">
      <c r="A36" s="13" t="s">
        <v>13</v>
      </c>
      <c r="B36" s="10">
        <f>B29*G36</f>
        <v>18454.57333725</v>
      </c>
      <c r="C36" s="10"/>
      <c r="D36" s="1"/>
      <c r="E36" s="11">
        <f>E29*G36</f>
        <v>3034.1486161800003</v>
      </c>
      <c r="G36" s="1">
        <v>0.117123</v>
      </c>
    </row>
    <row r="37" spans="1:7" ht="12.75" customHeight="1">
      <c r="A37" s="13" t="s">
        <v>14</v>
      </c>
      <c r="B37" s="10">
        <f>B29*G37</f>
        <v>672.80575250000004</v>
      </c>
      <c r="C37" s="10"/>
      <c r="D37" s="1"/>
      <c r="E37" s="11">
        <f>E29*G37</f>
        <v>110.61716820000001</v>
      </c>
      <c r="G37" s="1">
        <v>4.2700000000000004E-3</v>
      </c>
    </row>
    <row r="38" spans="1:7" ht="12.75" customHeight="1">
      <c r="A38" s="13" t="s">
        <v>15</v>
      </c>
      <c r="B38" s="10">
        <f>B29*G38</f>
        <v>24413.867568000001</v>
      </c>
      <c r="C38" s="10"/>
      <c r="D38" s="1"/>
      <c r="E38" s="11">
        <f>E29*G38</f>
        <v>4013.92658304</v>
      </c>
      <c r="G38" s="1">
        <v>0.154944</v>
      </c>
    </row>
    <row r="39" spans="1:7">
      <c r="A39" s="13" t="s">
        <v>16</v>
      </c>
      <c r="B39" s="10">
        <f>B29*G39</f>
        <v>29123.66540125</v>
      </c>
      <c r="C39" s="10"/>
      <c r="D39" s="1"/>
      <c r="E39" s="11">
        <f>E29*G39</f>
        <v>4788.2726660999997</v>
      </c>
      <c r="G39" s="1">
        <v>0.184835</v>
      </c>
    </row>
    <row r="40" spans="1:7" ht="12.75" customHeight="1">
      <c r="A40" s="13" t="s">
        <v>17</v>
      </c>
      <c r="B40" s="10">
        <f>B29*G40</f>
        <v>4036.9920807500002</v>
      </c>
      <c r="C40" s="10"/>
      <c r="D40" s="1"/>
      <c r="E40" s="11">
        <f>E29*G40</f>
        <v>663.72891486000003</v>
      </c>
      <c r="G40" s="1">
        <v>2.5621000000000001E-2</v>
      </c>
    </row>
    <row r="41" spans="1:7" ht="12.75" customHeight="1">
      <c r="A41" s="24" t="s">
        <v>18</v>
      </c>
      <c r="B41" s="10">
        <v>45233.36</v>
      </c>
      <c r="C41" s="10"/>
      <c r="D41" s="1"/>
      <c r="E41" s="11">
        <v>7274.02</v>
      </c>
    </row>
    <row r="42" spans="1:7" ht="13.5" customHeight="1" thickBot="1">
      <c r="A42" s="26" t="s">
        <v>21</v>
      </c>
      <c r="B42" s="21"/>
      <c r="C42" s="21"/>
      <c r="D42" s="1"/>
      <c r="E42" s="28">
        <v>-63.15</v>
      </c>
    </row>
    <row r="43" spans="1:7">
      <c r="A43" s="92" t="s">
        <v>612</v>
      </c>
      <c r="B43" s="92"/>
      <c r="C43" s="92"/>
      <c r="D43" s="57"/>
      <c r="E43" s="57"/>
    </row>
    <row r="44" spans="1:7" ht="12" thickBot="1">
      <c r="A44" s="92"/>
      <c r="B44" s="92"/>
      <c r="C44" s="92"/>
      <c r="D44" s="57"/>
      <c r="E44" s="57"/>
    </row>
    <row r="45" spans="1:7">
      <c r="A45" s="23" t="s">
        <v>4</v>
      </c>
      <c r="B45" s="5">
        <v>207445.2</v>
      </c>
      <c r="C45" s="1"/>
      <c r="D45" s="5">
        <f>214675.01-D47</f>
        <v>213231.26</v>
      </c>
      <c r="E45" s="6">
        <f>33301.32-E47</f>
        <v>34745.07</v>
      </c>
    </row>
    <row r="46" spans="1:7" ht="12.75" customHeight="1">
      <c r="A46" s="24" t="s">
        <v>5</v>
      </c>
      <c r="B46" s="10">
        <v>11040</v>
      </c>
      <c r="C46" s="1"/>
      <c r="D46" s="10">
        <v>10432.15</v>
      </c>
      <c r="E46" s="11">
        <v>1628.54</v>
      </c>
    </row>
    <row r="47" spans="1:7" ht="12.75" hidden="1" customHeight="1">
      <c r="A47" s="24" t="s">
        <v>20</v>
      </c>
      <c r="B47" s="10"/>
      <c r="C47" s="1"/>
      <c r="D47" s="10">
        <v>1443.75</v>
      </c>
      <c r="E47" s="11">
        <v>-1443.75</v>
      </c>
    </row>
    <row r="48" spans="1:7" ht="12.75" customHeight="1">
      <c r="A48" s="24" t="s">
        <v>6</v>
      </c>
      <c r="B48" s="10">
        <v>152997.72</v>
      </c>
      <c r="C48" s="1"/>
      <c r="D48" s="10">
        <v>157565.75</v>
      </c>
      <c r="E48" s="11">
        <v>25905.66</v>
      </c>
    </row>
    <row r="49" spans="1:7" ht="12.75" customHeight="1">
      <c r="A49" s="25" t="s">
        <v>7</v>
      </c>
      <c r="B49" s="10"/>
      <c r="C49" s="1"/>
      <c r="D49" s="10"/>
      <c r="E49" s="11"/>
    </row>
    <row r="50" spans="1:7" ht="12.75" customHeight="1">
      <c r="A50" s="13" t="s">
        <v>19</v>
      </c>
      <c r="B50" s="10">
        <f>B48*G50</f>
        <v>27.998582760000001</v>
      </c>
      <c r="C50" s="1"/>
      <c r="D50" s="10">
        <f>D48*G50</f>
        <v>28.834532249999999</v>
      </c>
      <c r="E50" s="11">
        <f>E48*G50</f>
        <v>4.7407357799999996</v>
      </c>
      <c r="G50" s="1">
        <v>1.83E-4</v>
      </c>
    </row>
    <row r="51" spans="1:7" ht="12.75" customHeight="1">
      <c r="A51" s="13" t="s">
        <v>9</v>
      </c>
      <c r="B51" s="10">
        <f>B48*G51</f>
        <v>19692.795534360001</v>
      </c>
      <c r="C51" s="1"/>
      <c r="D51" s="10">
        <f>D48*G51</f>
        <v>20280.760379749998</v>
      </c>
      <c r="E51" s="11">
        <f>E48*G51</f>
        <v>3334.3952155799998</v>
      </c>
      <c r="G51" s="1">
        <v>0.12871299999999999</v>
      </c>
    </row>
    <row r="52" spans="1:7" ht="12.75" customHeight="1">
      <c r="A52" s="13" t="s">
        <v>10</v>
      </c>
      <c r="B52" s="10">
        <f>B48*G52</f>
        <v>24266.050382879999</v>
      </c>
      <c r="C52" s="1"/>
      <c r="D52" s="10">
        <f>D48*G52</f>
        <v>24990.558213</v>
      </c>
      <c r="E52" s="11">
        <f>E48*G52</f>
        <v>4108.7412986399995</v>
      </c>
      <c r="G52" s="1">
        <v>0.15860399999999999</v>
      </c>
    </row>
    <row r="53" spans="1:7" ht="12.75" customHeight="1">
      <c r="A53" s="13" t="s">
        <v>11</v>
      </c>
      <c r="B53" s="10">
        <f>B48*G53</f>
        <v>12692.996846639999</v>
      </c>
      <c r="C53" s="1"/>
      <c r="D53" s="10">
        <f>D48*G53</f>
        <v>13071.969751499999</v>
      </c>
      <c r="E53" s="11">
        <f>E48*G53</f>
        <v>2149.1853649199998</v>
      </c>
      <c r="G53" s="1">
        <v>8.2961999999999994E-2</v>
      </c>
    </row>
    <row r="54" spans="1:7" ht="12.75" customHeight="1">
      <c r="A54" s="13" t="s">
        <v>12</v>
      </c>
      <c r="B54" s="10">
        <f>B48*G54</f>
        <v>21839.506543680003</v>
      </c>
      <c r="C54" s="1"/>
      <c r="D54" s="10">
        <f>D48*G54</f>
        <v>22491.565418000002</v>
      </c>
      <c r="E54" s="11">
        <f>G54*E48</f>
        <v>3697.8775310400001</v>
      </c>
      <c r="G54" s="1">
        <v>0.14274400000000001</v>
      </c>
    </row>
    <row r="55" spans="1:7">
      <c r="A55" s="13" t="s">
        <v>13</v>
      </c>
      <c r="B55" s="10">
        <f>B48*G55</f>
        <v>17919.551959560002</v>
      </c>
      <c r="C55" s="1"/>
      <c r="D55" s="10">
        <f>D48*G55</f>
        <v>18454.57333725</v>
      </c>
      <c r="E55" s="11">
        <f>E48*G55</f>
        <v>3034.1486161800003</v>
      </c>
      <c r="G55" s="1">
        <v>0.117123</v>
      </c>
    </row>
    <row r="56" spans="1:7" ht="12.75" customHeight="1">
      <c r="A56" s="13" t="s">
        <v>14</v>
      </c>
      <c r="B56" s="10">
        <f>B48*G56</f>
        <v>653.30026440000006</v>
      </c>
      <c r="C56" s="1"/>
      <c r="D56" s="10">
        <f>D48*G56</f>
        <v>672.80575250000004</v>
      </c>
      <c r="E56" s="11">
        <f>E48*G56</f>
        <v>110.61716820000001</v>
      </c>
      <c r="G56" s="1">
        <v>4.2700000000000004E-3</v>
      </c>
    </row>
    <row r="57" spans="1:7" ht="12.75" customHeight="1">
      <c r="A57" s="13" t="s">
        <v>15</v>
      </c>
      <c r="B57" s="10">
        <f>B48*G57</f>
        <v>23706.07872768</v>
      </c>
      <c r="C57" s="1"/>
      <c r="D57" s="10">
        <f>D48*G57</f>
        <v>24413.867568000001</v>
      </c>
      <c r="E57" s="11">
        <f>E48*G57</f>
        <v>4013.92658304</v>
      </c>
      <c r="G57" s="1">
        <v>0.154944</v>
      </c>
    </row>
    <row r="58" spans="1:7">
      <c r="A58" s="13" t="s">
        <v>16</v>
      </c>
      <c r="B58" s="10">
        <f>B48*G58</f>
        <v>28279.333576199999</v>
      </c>
      <c r="C58" s="1"/>
      <c r="D58" s="10">
        <f>D48*G58</f>
        <v>29123.66540125</v>
      </c>
      <c r="E58" s="11">
        <f>E48*G58</f>
        <v>4788.2726660999997</v>
      </c>
      <c r="G58" s="1">
        <v>0.184835</v>
      </c>
    </row>
    <row r="59" spans="1:7" ht="12.75" customHeight="1">
      <c r="A59" s="13" t="s">
        <v>17</v>
      </c>
      <c r="B59" s="10">
        <f>B48*G59</f>
        <v>3919.9545841200002</v>
      </c>
      <c r="C59" s="1"/>
      <c r="D59" s="10">
        <f>D48*G59</f>
        <v>4036.9920807500002</v>
      </c>
      <c r="E59" s="11">
        <f>E48*G59</f>
        <v>663.72891486000003</v>
      </c>
      <c r="G59" s="1">
        <v>2.5621000000000001E-2</v>
      </c>
    </row>
    <row r="60" spans="1:7" ht="12.75" customHeight="1">
      <c r="A60" s="24" t="s">
        <v>18</v>
      </c>
      <c r="B60" s="10">
        <v>43407.48</v>
      </c>
      <c r="C60" s="1"/>
      <c r="D60" s="10">
        <v>45233.36</v>
      </c>
      <c r="E60" s="11">
        <v>7274.02</v>
      </c>
    </row>
    <row r="61" spans="1:7" ht="13.5" customHeight="1" thickBot="1">
      <c r="A61" s="26" t="s">
        <v>21</v>
      </c>
      <c r="B61" s="21"/>
      <c r="C61" s="1"/>
      <c r="D61" s="21"/>
      <c r="E61" s="28">
        <v>-63.15</v>
      </c>
    </row>
    <row r="62" spans="1:7" ht="12.75">
      <c r="A62" s="71" t="s">
        <v>828</v>
      </c>
      <c r="B62" s="72">
        <v>4</v>
      </c>
      <c r="C62" s="72">
        <v>4</v>
      </c>
      <c r="D62" s="57"/>
      <c r="E62" s="57"/>
    </row>
    <row r="63" spans="1:7" ht="12.75">
      <c r="A63" s="73" t="s">
        <v>829</v>
      </c>
      <c r="B63" s="72">
        <v>14</v>
      </c>
      <c r="C63" s="72">
        <v>14</v>
      </c>
      <c r="D63" s="57"/>
      <c r="E63" s="57"/>
    </row>
    <row r="64" spans="1:7">
      <c r="B64" s="57"/>
      <c r="C64" s="57"/>
      <c r="D64" s="57"/>
      <c r="E64" s="57"/>
    </row>
    <row r="65" spans="1:5">
      <c r="B65" s="57"/>
      <c r="C65" s="57"/>
      <c r="D65" s="57"/>
      <c r="E65" s="57"/>
    </row>
    <row r="66" spans="1:5" ht="12.75">
      <c r="A66" s="93" t="s">
        <v>832</v>
      </c>
      <c r="B66" s="93"/>
      <c r="C66" s="93"/>
      <c r="D66" s="93"/>
      <c r="E66" s="57"/>
    </row>
    <row r="67" spans="1:5" ht="12">
      <c r="A67" s="82" t="s">
        <v>0</v>
      </c>
      <c r="B67" s="82"/>
      <c r="C67" s="77">
        <f>C30-C49</f>
        <v>0</v>
      </c>
      <c r="D67" s="78">
        <f>D40-D48</f>
        <v>-157565.75</v>
      </c>
      <c r="E67" s="57"/>
    </row>
    <row r="68" spans="1:5" ht="12">
      <c r="A68" s="82" t="s">
        <v>1</v>
      </c>
      <c r="B68" s="82"/>
      <c r="C68" s="77">
        <f>C41-C60</f>
        <v>0</v>
      </c>
      <c r="D68" s="79">
        <f>D41-D63</f>
        <v>0</v>
      </c>
      <c r="E68" s="57"/>
    </row>
    <row r="69" spans="1:5" ht="12">
      <c r="A69" s="83" t="s">
        <v>2</v>
      </c>
      <c r="B69" s="83"/>
      <c r="C69" s="80">
        <f>C29-C48</f>
        <v>0</v>
      </c>
      <c r="D69" s="79">
        <f>D42-D64</f>
        <v>0</v>
      </c>
    </row>
    <row r="70" spans="1:5" ht="24">
      <c r="A70" s="82" t="s">
        <v>3</v>
      </c>
      <c r="B70" s="82"/>
      <c r="C70" s="81">
        <f>[1]ерши!$H$317</f>
        <v>174673.59999999998</v>
      </c>
      <c r="D70" s="78">
        <v>565689.03</v>
      </c>
    </row>
  </sheetData>
  <mergeCells count="6">
    <mergeCell ref="A43:C44"/>
    <mergeCell ref="A66:D66"/>
    <mergeCell ref="A1:C1"/>
    <mergeCell ref="A3:C3"/>
    <mergeCell ref="A5:C6"/>
    <mergeCell ref="A24:C25"/>
  </mergeCells>
  <phoneticPr fontId="10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7"/>
  <sheetViews>
    <sheetView topLeftCell="A37" workbookViewId="0">
      <selection activeCell="A63" sqref="A63:D67"/>
    </sheetView>
  </sheetViews>
  <sheetFormatPr defaultColWidth="7.5703125" defaultRowHeight="11.25"/>
  <cols>
    <col min="1" max="1" width="53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0" customHeight="1">
      <c r="A1" s="85" t="s">
        <v>747</v>
      </c>
      <c r="B1" s="85"/>
      <c r="C1" s="85"/>
    </row>
    <row r="2" spans="1:7" ht="15">
      <c r="A2" s="58"/>
      <c r="B2" s="58"/>
      <c r="C2" s="58"/>
    </row>
    <row r="3" spans="1:7" ht="37.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220464</v>
      </c>
      <c r="D7" s="5">
        <v>243767.7</v>
      </c>
      <c r="E7" s="6">
        <v>51351.1</v>
      </c>
    </row>
    <row r="8" spans="1:7" ht="12.75" customHeight="1">
      <c r="A8" s="18" t="s">
        <v>5</v>
      </c>
      <c r="B8" s="10" t="s">
        <v>151</v>
      </c>
      <c r="D8" s="10" t="s">
        <v>152</v>
      </c>
      <c r="E8" s="11" t="s">
        <v>153</v>
      </c>
    </row>
    <row r="9" spans="1:7" ht="12.75" customHeight="1">
      <c r="A9" s="18" t="s">
        <v>6</v>
      </c>
      <c r="B9" s="10">
        <v>164751.48000000001</v>
      </c>
      <c r="D9" s="10">
        <v>181726.17</v>
      </c>
      <c r="E9" s="11">
        <v>39272.07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30.149520840000001</v>
      </c>
      <c r="D11" s="10">
        <f>D9*G11</f>
        <v>33.255889110000005</v>
      </c>
      <c r="E11" s="11">
        <f>E9*G11</f>
        <v>7.1867888100000004</v>
      </c>
      <c r="G11" s="1">
        <v>1.83E-4</v>
      </c>
    </row>
    <row r="12" spans="1:7" ht="12.75" customHeight="1">
      <c r="A12" s="13" t="s">
        <v>9</v>
      </c>
      <c r="B12" s="10">
        <f>B9*G12</f>
        <v>21205.65724524</v>
      </c>
      <c r="D12" s="10">
        <f>D9*G12</f>
        <v>23390.52051921</v>
      </c>
      <c r="E12" s="11">
        <f>E9*G12</f>
        <v>5054.82594591</v>
      </c>
      <c r="G12" s="1">
        <v>0.12871299999999999</v>
      </c>
    </row>
    <row r="13" spans="1:7" ht="12.75" customHeight="1">
      <c r="A13" s="13" t="s">
        <v>10</v>
      </c>
      <c r="B13" s="10">
        <f>B9*G13</f>
        <v>26130.243733920001</v>
      </c>
      <c r="D13" s="10">
        <f>D9*G13</f>
        <v>28822.497466680001</v>
      </c>
      <c r="E13" s="11">
        <f>E9*G13</f>
        <v>6228.7073902799993</v>
      </c>
      <c r="G13" s="1">
        <v>0.15860399999999999</v>
      </c>
    </row>
    <row r="14" spans="1:7" ht="12.75" customHeight="1">
      <c r="A14" s="13" t="s">
        <v>11</v>
      </c>
      <c r="B14" s="10">
        <f>B9*G14</f>
        <v>13668.11228376</v>
      </c>
      <c r="D14" s="10">
        <f>D9*G14</f>
        <v>15076.366515539999</v>
      </c>
      <c r="E14" s="11">
        <f>E9*G14</f>
        <v>3258.0894713399998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23517.285261120003</v>
      </c>
      <c r="D15" s="10">
        <f>D9*G15</f>
        <v>25940.320410480002</v>
      </c>
      <c r="E15" s="11">
        <f>G15*E9</f>
        <v>5605.8523600799999</v>
      </c>
      <c r="G15" s="1">
        <v>0.14274400000000001</v>
      </c>
    </row>
    <row r="16" spans="1:7" ht="22.5">
      <c r="A16" s="13" t="s">
        <v>13</v>
      </c>
      <c r="B16" s="10">
        <f>B9*G16</f>
        <v>19296.187592040002</v>
      </c>
      <c r="D16" s="10">
        <f>D9*G16</f>
        <v>21284.314208910004</v>
      </c>
      <c r="E16" s="11">
        <f>E9*G16</f>
        <v>4599.6626546100006</v>
      </c>
      <c r="G16" s="1">
        <v>0.117123</v>
      </c>
    </row>
    <row r="17" spans="1:7" ht="12.75" customHeight="1">
      <c r="A17" s="13" t="s">
        <v>14</v>
      </c>
      <c r="B17" s="10">
        <f>B9*G17</f>
        <v>703.48881960000006</v>
      </c>
      <c r="D17" s="10">
        <f>D9*G17</f>
        <v>775.97074590000011</v>
      </c>
      <c r="E17" s="11">
        <f>E9*G17</f>
        <v>167.69173890000002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25527.253317120001</v>
      </c>
      <c r="D18" s="10">
        <f>D9*G18</f>
        <v>28157.379684480002</v>
      </c>
      <c r="E18" s="11">
        <f>E9*G18</f>
        <v>6084.9716140800001</v>
      </c>
      <c r="G18" s="1">
        <v>0.154944</v>
      </c>
    </row>
    <row r="19" spans="1:7" ht="22.5">
      <c r="A19" s="13" t="s">
        <v>16</v>
      </c>
      <c r="B19" s="10">
        <f>B9*G19</f>
        <v>30451.839805800002</v>
      </c>
      <c r="D19" s="10">
        <f>D9*G19</f>
        <v>33589.356631950002</v>
      </c>
      <c r="E19" s="11">
        <f>E9*G19</f>
        <v>7258.8530584499995</v>
      </c>
      <c r="G19" s="1">
        <v>0.184835</v>
      </c>
    </row>
    <row r="20" spans="1:7" ht="12.75" customHeight="1">
      <c r="A20" s="13" t="s">
        <v>17</v>
      </c>
      <c r="B20" s="10">
        <f>B9*G20</f>
        <v>4221.0976690800007</v>
      </c>
      <c r="D20" s="10">
        <f>D9*G20</f>
        <v>4656.0062015700005</v>
      </c>
      <c r="E20" s="11">
        <f>E9*G20</f>
        <v>1006.18970547</v>
      </c>
      <c r="G20" s="1">
        <v>2.5621000000000001E-2</v>
      </c>
    </row>
    <row r="21" spans="1:7" ht="12.75" customHeight="1">
      <c r="A21" s="18" t="s">
        <v>18</v>
      </c>
      <c r="B21" s="10" t="s">
        <v>154</v>
      </c>
      <c r="D21" s="10" t="s">
        <v>155</v>
      </c>
      <c r="E21" s="11" t="s">
        <v>156</v>
      </c>
    </row>
    <row r="22" spans="1:7" ht="13.5" customHeight="1" thickBot="1">
      <c r="A22" s="20" t="s">
        <v>21</v>
      </c>
      <c r="B22" s="10"/>
      <c r="D22" s="10" t="s">
        <v>25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243767.7</v>
      </c>
      <c r="C25" s="5">
        <v>220464</v>
      </c>
      <c r="E25" s="6">
        <v>51351.1</v>
      </c>
    </row>
    <row r="26" spans="1:7" ht="12.75" customHeight="1">
      <c r="A26" s="18" t="s">
        <v>5</v>
      </c>
      <c r="B26" s="10" t="s">
        <v>152</v>
      </c>
      <c r="C26" s="10" t="s">
        <v>151</v>
      </c>
      <c r="E26" s="11" t="s">
        <v>153</v>
      </c>
    </row>
    <row r="27" spans="1:7" ht="12.75" customHeight="1">
      <c r="A27" s="18" t="s">
        <v>6</v>
      </c>
      <c r="B27" s="10">
        <v>181726.17</v>
      </c>
      <c r="C27" s="10">
        <v>164751.48000000001</v>
      </c>
      <c r="E27" s="11">
        <v>39272.07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33.255889110000005</v>
      </c>
      <c r="C29" s="10">
        <f>C27*G29</f>
        <v>30.149520840000001</v>
      </c>
      <c r="E29" s="11">
        <f>E27*G29</f>
        <v>7.1867888100000004</v>
      </c>
      <c r="G29" s="1">
        <v>1.83E-4</v>
      </c>
    </row>
    <row r="30" spans="1:7" ht="12.75" customHeight="1">
      <c r="A30" s="13" t="s">
        <v>9</v>
      </c>
      <c r="B30" s="10">
        <f>B27*G30</f>
        <v>23390.52051921</v>
      </c>
      <c r="C30" s="10">
        <f>C27*G30</f>
        <v>21205.65724524</v>
      </c>
      <c r="E30" s="11">
        <f>E27*G30</f>
        <v>5054.82594591</v>
      </c>
      <c r="G30" s="1">
        <v>0.12871299999999999</v>
      </c>
    </row>
    <row r="31" spans="1:7" ht="12.75" customHeight="1">
      <c r="A31" s="13" t="s">
        <v>10</v>
      </c>
      <c r="B31" s="10">
        <f>B27*G31</f>
        <v>28822.497466680001</v>
      </c>
      <c r="C31" s="10">
        <f>C27*G31</f>
        <v>26130.243733920001</v>
      </c>
      <c r="E31" s="11">
        <f>E27*G31</f>
        <v>6228.7073902799993</v>
      </c>
      <c r="G31" s="1">
        <v>0.15860399999999999</v>
      </c>
    </row>
    <row r="32" spans="1:7" ht="12.75" customHeight="1">
      <c r="A32" s="13" t="s">
        <v>11</v>
      </c>
      <c r="B32" s="10">
        <f>B27*G32</f>
        <v>15076.366515539999</v>
      </c>
      <c r="C32" s="10">
        <f>C27*G32</f>
        <v>13668.11228376</v>
      </c>
      <c r="E32" s="11">
        <f>E27*G32</f>
        <v>3258.0894713399998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25940.320410480002</v>
      </c>
      <c r="C33" s="10">
        <f>C27*G33</f>
        <v>23517.285261120003</v>
      </c>
      <c r="E33" s="11">
        <f>G33*E27</f>
        <v>5605.8523600799999</v>
      </c>
      <c r="G33" s="1">
        <v>0.14274400000000001</v>
      </c>
    </row>
    <row r="34" spans="1:7" ht="22.5">
      <c r="A34" s="13" t="s">
        <v>13</v>
      </c>
      <c r="B34" s="10">
        <f>B27*G34</f>
        <v>21284.314208910004</v>
      </c>
      <c r="C34" s="10">
        <f>C27*G34</f>
        <v>19296.187592040002</v>
      </c>
      <c r="E34" s="11">
        <f>E27*G34</f>
        <v>4599.6626546100006</v>
      </c>
      <c r="G34" s="1">
        <v>0.117123</v>
      </c>
    </row>
    <row r="35" spans="1:7" ht="12.75" customHeight="1">
      <c r="A35" s="13" t="s">
        <v>14</v>
      </c>
      <c r="B35" s="10">
        <f>B27*G35</f>
        <v>775.97074590000011</v>
      </c>
      <c r="C35" s="10">
        <f>C27*G35</f>
        <v>703.48881960000006</v>
      </c>
      <c r="E35" s="11">
        <f>E27*G35</f>
        <v>167.69173890000002</v>
      </c>
      <c r="G35" s="1">
        <v>4.2700000000000004E-3</v>
      </c>
    </row>
    <row r="36" spans="1:7" ht="12.75" customHeight="1">
      <c r="A36" s="13" t="s">
        <v>15</v>
      </c>
      <c r="B36" s="10">
        <f>B27*G36</f>
        <v>28157.379684480002</v>
      </c>
      <c r="C36" s="10">
        <f>C27*G36</f>
        <v>25527.253317120001</v>
      </c>
      <c r="E36" s="11">
        <f>E27*G36</f>
        <v>6084.9716140800001</v>
      </c>
      <c r="G36" s="1">
        <v>0.154944</v>
      </c>
    </row>
    <row r="37" spans="1:7" ht="22.5">
      <c r="A37" s="13" t="s">
        <v>16</v>
      </c>
      <c r="B37" s="10">
        <f>B27*G37</f>
        <v>33589.356631950002</v>
      </c>
      <c r="C37" s="10">
        <f>C27*G37</f>
        <v>30451.839805800002</v>
      </c>
      <c r="E37" s="11">
        <f>E27*G37</f>
        <v>7258.8530584499995</v>
      </c>
      <c r="G37" s="1">
        <v>0.184835</v>
      </c>
    </row>
    <row r="38" spans="1:7" ht="12.75" customHeight="1">
      <c r="A38" s="13" t="s">
        <v>17</v>
      </c>
      <c r="B38" s="10">
        <f>B27*G38</f>
        <v>4656.0062015700005</v>
      </c>
      <c r="C38" s="10">
        <f>C27*G38</f>
        <v>4221.0976690800007</v>
      </c>
      <c r="E38" s="11">
        <f>E27*G38</f>
        <v>1006.18970547</v>
      </c>
      <c r="G38" s="1">
        <v>2.5621000000000001E-2</v>
      </c>
    </row>
    <row r="39" spans="1:7" ht="12.75" customHeight="1">
      <c r="A39" s="18" t="s">
        <v>18</v>
      </c>
      <c r="B39" s="10" t="s">
        <v>155</v>
      </c>
      <c r="C39" s="10" t="s">
        <v>154</v>
      </c>
      <c r="E39" s="11" t="s">
        <v>156</v>
      </c>
    </row>
    <row r="40" spans="1:7" ht="13.5" customHeight="1" thickBot="1">
      <c r="A40" s="20" t="s">
        <v>21</v>
      </c>
      <c r="B40" s="10" t="s">
        <v>25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220464</v>
      </c>
      <c r="D43" s="5">
        <v>243767.7</v>
      </c>
      <c r="E43" s="6">
        <v>51351.1</v>
      </c>
    </row>
    <row r="44" spans="1:7" ht="12.75" customHeight="1">
      <c r="A44" s="18" t="s">
        <v>5</v>
      </c>
      <c r="B44" s="10" t="s">
        <v>151</v>
      </c>
      <c r="D44" s="10" t="s">
        <v>152</v>
      </c>
      <c r="E44" s="11" t="s">
        <v>153</v>
      </c>
    </row>
    <row r="45" spans="1:7" ht="12.75" customHeight="1">
      <c r="A45" s="18" t="s">
        <v>6</v>
      </c>
      <c r="B45" s="10">
        <v>164751.48000000001</v>
      </c>
      <c r="D45" s="10">
        <v>181726.17</v>
      </c>
      <c r="E45" s="11">
        <v>39272.07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30.149520840000001</v>
      </c>
      <c r="D47" s="10">
        <f>D45*G47</f>
        <v>33.255889110000005</v>
      </c>
      <c r="E47" s="11">
        <f>E45*G47</f>
        <v>7.1867888100000004</v>
      </c>
      <c r="G47" s="1">
        <v>1.83E-4</v>
      </c>
    </row>
    <row r="48" spans="1:7" ht="12.75" customHeight="1">
      <c r="A48" s="13" t="s">
        <v>9</v>
      </c>
      <c r="B48" s="10">
        <f>B45*G48</f>
        <v>21205.65724524</v>
      </c>
      <c r="D48" s="10">
        <f>D45*G48</f>
        <v>23390.52051921</v>
      </c>
      <c r="E48" s="11">
        <f>E45*G48</f>
        <v>5054.82594591</v>
      </c>
      <c r="G48" s="1">
        <v>0.12871299999999999</v>
      </c>
    </row>
    <row r="49" spans="1:7" ht="12.75" customHeight="1">
      <c r="A49" s="13" t="s">
        <v>10</v>
      </c>
      <c r="B49" s="10">
        <f>B45*G49</f>
        <v>26130.243733920001</v>
      </c>
      <c r="D49" s="10">
        <f>D45*G49</f>
        <v>28822.497466680001</v>
      </c>
      <c r="E49" s="11">
        <f>E45*G49</f>
        <v>6228.7073902799993</v>
      </c>
      <c r="G49" s="1">
        <v>0.15860399999999999</v>
      </c>
    </row>
    <row r="50" spans="1:7" ht="12.75" customHeight="1">
      <c r="A50" s="13" t="s">
        <v>11</v>
      </c>
      <c r="B50" s="10">
        <f>B45*G50</f>
        <v>13668.11228376</v>
      </c>
      <c r="D50" s="10">
        <f>D45*G50</f>
        <v>15076.366515539999</v>
      </c>
      <c r="E50" s="11">
        <f>E45*G50</f>
        <v>3258.0894713399998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23517.285261120003</v>
      </c>
      <c r="D51" s="10">
        <f>D45*G51</f>
        <v>25940.320410480002</v>
      </c>
      <c r="E51" s="11">
        <f>G51*E45</f>
        <v>5605.8523600799999</v>
      </c>
      <c r="G51" s="1">
        <v>0.14274400000000001</v>
      </c>
    </row>
    <row r="52" spans="1:7" ht="22.5">
      <c r="A52" s="13" t="s">
        <v>13</v>
      </c>
      <c r="B52" s="10">
        <f>B45*G52</f>
        <v>19296.187592040002</v>
      </c>
      <c r="D52" s="10">
        <f>D45*G52</f>
        <v>21284.314208910004</v>
      </c>
      <c r="E52" s="11">
        <f>E45*G52</f>
        <v>4599.6626546100006</v>
      </c>
      <c r="G52" s="1">
        <v>0.117123</v>
      </c>
    </row>
    <row r="53" spans="1:7" ht="12.75" customHeight="1">
      <c r="A53" s="13" t="s">
        <v>14</v>
      </c>
      <c r="B53" s="10">
        <f>B45*G53</f>
        <v>703.48881960000006</v>
      </c>
      <c r="D53" s="10">
        <f>D45*G53</f>
        <v>775.97074590000011</v>
      </c>
      <c r="E53" s="11">
        <f>E45*G53</f>
        <v>167.69173890000002</v>
      </c>
      <c r="G53" s="1">
        <v>4.2700000000000004E-3</v>
      </c>
    </row>
    <row r="54" spans="1:7" ht="12.75" customHeight="1">
      <c r="A54" s="13" t="s">
        <v>15</v>
      </c>
      <c r="B54" s="10">
        <f>B45*G54</f>
        <v>25527.253317120001</v>
      </c>
      <c r="D54" s="10">
        <f>D45*G54</f>
        <v>28157.379684480002</v>
      </c>
      <c r="E54" s="11">
        <f>E45*G54</f>
        <v>6084.9716140800001</v>
      </c>
      <c r="G54" s="1">
        <v>0.154944</v>
      </c>
    </row>
    <row r="55" spans="1:7" ht="22.5">
      <c r="A55" s="13" t="s">
        <v>16</v>
      </c>
      <c r="B55" s="10">
        <f>B45*G55</f>
        <v>30451.839805800002</v>
      </c>
      <c r="D55" s="10">
        <f>D45*G55</f>
        <v>33589.356631950002</v>
      </c>
      <c r="E55" s="11">
        <f>E45*G55</f>
        <v>7258.8530584499995</v>
      </c>
      <c r="G55" s="1">
        <v>0.184835</v>
      </c>
    </row>
    <row r="56" spans="1:7" ht="12.75" customHeight="1">
      <c r="A56" s="13" t="s">
        <v>17</v>
      </c>
      <c r="B56" s="10">
        <f>B45*G56</f>
        <v>4221.0976690800007</v>
      </c>
      <c r="D56" s="10">
        <f>D45*G56</f>
        <v>4656.0062015700005</v>
      </c>
      <c r="E56" s="11">
        <f>E45*G56</f>
        <v>1006.18970547</v>
      </c>
      <c r="G56" s="1">
        <v>2.5621000000000001E-2</v>
      </c>
    </row>
    <row r="57" spans="1:7" ht="12.75" customHeight="1">
      <c r="A57" s="18" t="s">
        <v>18</v>
      </c>
      <c r="B57" s="10" t="s">
        <v>154</v>
      </c>
      <c r="D57" s="10" t="s">
        <v>155</v>
      </c>
      <c r="E57" s="11" t="s">
        <v>156</v>
      </c>
    </row>
    <row r="58" spans="1:7" ht="13.5" customHeight="1" thickBot="1">
      <c r="A58" s="20" t="s">
        <v>21</v>
      </c>
      <c r="B58" s="10"/>
      <c r="D58" s="10" t="s">
        <v>25</v>
      </c>
      <c r="E58" s="11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164751.48000000001</v>
      </c>
      <c r="D64" s="78">
        <f>D37-D45</f>
        <v>-181726.17</v>
      </c>
    </row>
    <row r="65" spans="1:4" ht="12">
      <c r="A65" s="82" t="s">
        <v>1</v>
      </c>
      <c r="B65" s="82"/>
      <c r="C65" s="77">
        <f>C38-C57</f>
        <v>4221.0976690800007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7"/>
  <sheetViews>
    <sheetView topLeftCell="A40" workbookViewId="0">
      <selection activeCell="A63" sqref="A63:D67"/>
    </sheetView>
  </sheetViews>
  <sheetFormatPr defaultColWidth="7.5703125" defaultRowHeight="11.25"/>
  <cols>
    <col min="1" max="1" width="53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8.5" customHeight="1">
      <c r="A1" s="85" t="s">
        <v>748</v>
      </c>
      <c r="B1" s="85"/>
      <c r="C1" s="85"/>
    </row>
    <row r="2" spans="1:7" ht="15">
      <c r="A2" s="58"/>
      <c r="B2" s="58"/>
      <c r="C2" s="58"/>
    </row>
    <row r="3" spans="1:7" ht="40.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f>B8+B9+B21+B22</f>
        <v>236619.04</v>
      </c>
      <c r="D7" s="5">
        <f>D8+D9+D21+D22</f>
        <v>227214.75000000003</v>
      </c>
      <c r="E7" s="6">
        <f>E8+E9+E21+E22</f>
        <v>80683.040000000008</v>
      </c>
    </row>
    <row r="8" spans="1:7" ht="12.75" customHeight="1">
      <c r="A8" s="18" t="s">
        <v>5</v>
      </c>
      <c r="B8" s="10">
        <v>9645</v>
      </c>
      <c r="D8" s="10">
        <v>10546.45</v>
      </c>
      <c r="E8" s="11">
        <v>1078.55</v>
      </c>
    </row>
    <row r="9" spans="1:7" ht="12.75" customHeight="1">
      <c r="A9" s="18" t="s">
        <v>6</v>
      </c>
      <c r="B9" s="10">
        <v>176312.48</v>
      </c>
      <c r="D9" s="10">
        <v>168625.51</v>
      </c>
      <c r="E9" s="11">
        <v>59515.58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32.265183840000006</v>
      </c>
      <c r="D11" s="10">
        <f>D9*G11</f>
        <v>30.858468330000001</v>
      </c>
      <c r="E11" s="11">
        <f>E9*G11</f>
        <v>10.891351140000001</v>
      </c>
      <c r="G11" s="1">
        <v>1.83E-4</v>
      </c>
    </row>
    <row r="12" spans="1:7" ht="12.75" customHeight="1">
      <c r="A12" s="13" t="s">
        <v>9</v>
      </c>
      <c r="B12" s="10">
        <f>B9*G12</f>
        <v>22693.70823824</v>
      </c>
      <c r="D12" s="10">
        <f>D9*G12</f>
        <v>21704.295268630001</v>
      </c>
      <c r="E12" s="11">
        <f>E9*G12</f>
        <v>7660.4288485400002</v>
      </c>
      <c r="G12" s="1">
        <v>0.12871299999999999</v>
      </c>
    </row>
    <row r="13" spans="1:7" ht="12.75" customHeight="1">
      <c r="A13" s="13" t="s">
        <v>10</v>
      </c>
      <c r="B13" s="10">
        <f>B9*G13</f>
        <v>27963.864577920001</v>
      </c>
      <c r="D13" s="10">
        <f>D9*G13</f>
        <v>26744.68038804</v>
      </c>
      <c r="E13" s="11">
        <f>E9*G13</f>
        <v>9439.4090503200005</v>
      </c>
      <c r="G13" s="1">
        <v>0.15860399999999999</v>
      </c>
    </row>
    <row r="14" spans="1:7" ht="12.75" customHeight="1">
      <c r="A14" s="13" t="s">
        <v>11</v>
      </c>
      <c r="B14" s="10">
        <f>B9*G14</f>
        <v>14627.235965759999</v>
      </c>
      <c r="D14" s="10">
        <f>D9*G14</f>
        <v>13989.509560619999</v>
      </c>
      <c r="E14" s="11">
        <f>E9*G14</f>
        <v>4937.5315479599994</v>
      </c>
      <c r="G14" s="1">
        <v>8.2961999999999994E-2</v>
      </c>
    </row>
    <row r="15" spans="1:7" ht="12.75" customHeight="1">
      <c r="A15" s="13" t="s">
        <v>12</v>
      </c>
      <c r="B15" s="10">
        <f>B9*G15</f>
        <v>25167.548645120005</v>
      </c>
      <c r="D15" s="10">
        <f>D9*G15</f>
        <v>24070.279799440003</v>
      </c>
      <c r="E15" s="11">
        <f>G15*E9</f>
        <v>8495.4919515199999</v>
      </c>
      <c r="G15" s="1">
        <v>0.14274400000000001</v>
      </c>
    </row>
    <row r="16" spans="1:7" ht="22.5">
      <c r="A16" s="13" t="s">
        <v>13</v>
      </c>
      <c r="B16" s="10">
        <f>B9*G16</f>
        <v>20650.246595040004</v>
      </c>
      <c r="D16" s="10">
        <f>D9*G16</f>
        <v>19749.925607730002</v>
      </c>
      <c r="E16" s="11">
        <f>E9*G16</f>
        <v>6970.6432763400007</v>
      </c>
      <c r="G16" s="1">
        <v>0.117123</v>
      </c>
    </row>
    <row r="17" spans="1:7" ht="12.75" customHeight="1">
      <c r="A17" s="13" t="s">
        <v>14</v>
      </c>
      <c r="B17" s="10">
        <f>B9*G17</f>
        <v>752.85428960000013</v>
      </c>
      <c r="D17" s="10">
        <f>D9*G17</f>
        <v>720.03092770000012</v>
      </c>
      <c r="E17" s="11">
        <f>E9*G17</f>
        <v>254.13152660000003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27318.560901120003</v>
      </c>
      <c r="D18" s="10">
        <f>D9*G18</f>
        <v>26127.511021440001</v>
      </c>
      <c r="E18" s="11">
        <f>E9*G18</f>
        <v>9221.5820275200003</v>
      </c>
      <c r="G18" s="1">
        <v>0.154944</v>
      </c>
    </row>
    <row r="19" spans="1:7" ht="22.5">
      <c r="A19" s="13" t="s">
        <v>16</v>
      </c>
      <c r="B19" s="10">
        <f>B9*G19</f>
        <v>32588.717240800001</v>
      </c>
      <c r="D19" s="10">
        <f>D9*G19</f>
        <v>31167.89614085</v>
      </c>
      <c r="E19" s="11">
        <f>E9*G19</f>
        <v>11000.5622293</v>
      </c>
      <c r="G19" s="1">
        <v>0.184835</v>
      </c>
    </row>
    <row r="20" spans="1:7" ht="12.75" customHeight="1">
      <c r="A20" s="13" t="s">
        <v>17</v>
      </c>
      <c r="B20" s="10">
        <f>B9*G20</f>
        <v>4517.3020500800003</v>
      </c>
      <c r="D20" s="10">
        <f>D9*G20</f>
        <v>4320.3541917100001</v>
      </c>
      <c r="E20" s="11">
        <f>E9*G20</f>
        <v>1524.8486751800001</v>
      </c>
      <c r="G20" s="1">
        <v>2.5621000000000001E-2</v>
      </c>
    </row>
    <row r="21" spans="1:7" ht="12.75" customHeight="1">
      <c r="A21" s="18" t="s">
        <v>18</v>
      </c>
      <c r="B21" s="10">
        <v>50661.56</v>
      </c>
      <c r="D21" s="10">
        <v>46042.79</v>
      </c>
      <c r="E21" s="11">
        <v>20088.91</v>
      </c>
    </row>
    <row r="22" spans="1:7" ht="13.5" customHeight="1" thickBot="1">
      <c r="A22" s="20" t="s">
        <v>21</v>
      </c>
      <c r="B22" s="21"/>
      <c r="D22" s="21">
        <v>2000</v>
      </c>
      <c r="E22" s="22"/>
    </row>
    <row r="23" spans="1:7" customFormat="1" ht="15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f>B26+B27+B39+B40</f>
        <v>227214.75000000003</v>
      </c>
      <c r="C25" s="5">
        <f>C26+C27+C39+C40</f>
        <v>236619.04</v>
      </c>
      <c r="E25" s="6">
        <f>E26+E27+E39+E40</f>
        <v>80683.040000000008</v>
      </c>
    </row>
    <row r="26" spans="1:7" ht="12.75" customHeight="1">
      <c r="A26" s="18" t="s">
        <v>5</v>
      </c>
      <c r="B26" s="10">
        <v>10546.45</v>
      </c>
      <c r="C26" s="10">
        <v>9645</v>
      </c>
      <c r="E26" s="11">
        <v>1078.55</v>
      </c>
    </row>
    <row r="27" spans="1:7" ht="12.75" customHeight="1">
      <c r="A27" s="18" t="s">
        <v>6</v>
      </c>
      <c r="B27" s="10">
        <v>168625.51</v>
      </c>
      <c r="C27" s="10">
        <v>176312.48</v>
      </c>
      <c r="E27" s="11">
        <v>59515.58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30.858468330000001</v>
      </c>
      <c r="C29" s="10">
        <f>C27*G29</f>
        <v>32.265183840000006</v>
      </c>
      <c r="E29" s="11">
        <f>E27*G29</f>
        <v>10.891351140000001</v>
      </c>
      <c r="G29" s="1">
        <v>1.83E-4</v>
      </c>
    </row>
    <row r="30" spans="1:7" ht="12.75" customHeight="1">
      <c r="A30" s="13" t="s">
        <v>9</v>
      </c>
      <c r="B30" s="10">
        <f>B27*G30</f>
        <v>21704.295268630001</v>
      </c>
      <c r="C30" s="10">
        <f>C27*G30</f>
        <v>22693.70823824</v>
      </c>
      <c r="E30" s="11">
        <f>E27*G30</f>
        <v>7660.4288485400002</v>
      </c>
      <c r="G30" s="1">
        <v>0.12871299999999999</v>
      </c>
    </row>
    <row r="31" spans="1:7" ht="12.75" customHeight="1">
      <c r="A31" s="13" t="s">
        <v>10</v>
      </c>
      <c r="B31" s="10">
        <f>B27*G31</f>
        <v>26744.68038804</v>
      </c>
      <c r="C31" s="10">
        <f>C27*G31</f>
        <v>27963.864577920001</v>
      </c>
      <c r="E31" s="11">
        <f>E27*G31</f>
        <v>9439.4090503200005</v>
      </c>
      <c r="G31" s="1">
        <v>0.15860399999999999</v>
      </c>
    </row>
    <row r="32" spans="1:7" ht="12.75" customHeight="1">
      <c r="A32" s="13" t="s">
        <v>11</v>
      </c>
      <c r="B32" s="10">
        <f>B27*G32</f>
        <v>13989.509560619999</v>
      </c>
      <c r="C32" s="10">
        <f>C27*G32</f>
        <v>14627.235965759999</v>
      </c>
      <c r="E32" s="11">
        <f>E27*G32</f>
        <v>4937.5315479599994</v>
      </c>
      <c r="G32" s="1">
        <v>8.2961999999999994E-2</v>
      </c>
    </row>
    <row r="33" spans="1:7" ht="12.75" customHeight="1">
      <c r="A33" s="13" t="s">
        <v>12</v>
      </c>
      <c r="B33" s="10">
        <f>B27*G33</f>
        <v>24070.279799440003</v>
      </c>
      <c r="C33" s="10">
        <f>C27*G33</f>
        <v>25167.548645120005</v>
      </c>
      <c r="E33" s="11">
        <f>G33*E27</f>
        <v>8495.4919515199999</v>
      </c>
      <c r="G33" s="1">
        <v>0.14274400000000001</v>
      </c>
    </row>
    <row r="34" spans="1:7" ht="22.5">
      <c r="A34" s="13" t="s">
        <v>13</v>
      </c>
      <c r="B34" s="10">
        <f>B27*G34</f>
        <v>19749.925607730002</v>
      </c>
      <c r="C34" s="10">
        <f>C27*G34</f>
        <v>20650.246595040004</v>
      </c>
      <c r="E34" s="11">
        <f>E27*G34</f>
        <v>6970.6432763400007</v>
      </c>
      <c r="G34" s="1">
        <v>0.117123</v>
      </c>
    </row>
    <row r="35" spans="1:7" ht="12.75" customHeight="1">
      <c r="A35" s="13" t="s">
        <v>14</v>
      </c>
      <c r="B35" s="10">
        <f>B27*G35</f>
        <v>720.03092770000012</v>
      </c>
      <c r="C35" s="10">
        <f>C27*G35</f>
        <v>752.85428960000013</v>
      </c>
      <c r="E35" s="11">
        <f>E27*G35</f>
        <v>254.13152660000003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26127.511021440001</v>
      </c>
      <c r="C36" s="10">
        <f>C27*G36</f>
        <v>27318.560901120003</v>
      </c>
      <c r="E36" s="11">
        <f>E27*G36</f>
        <v>9221.5820275200003</v>
      </c>
      <c r="G36" s="1">
        <v>0.154944</v>
      </c>
    </row>
    <row r="37" spans="1:7" ht="22.5">
      <c r="A37" s="13" t="s">
        <v>16</v>
      </c>
      <c r="B37" s="10">
        <f>B27*G37</f>
        <v>31167.89614085</v>
      </c>
      <c r="C37" s="10">
        <f>C27*G37</f>
        <v>32588.717240800001</v>
      </c>
      <c r="E37" s="11">
        <f>E27*G37</f>
        <v>11000.5622293</v>
      </c>
      <c r="G37" s="1">
        <v>0.184835</v>
      </c>
    </row>
    <row r="38" spans="1:7" ht="12.75" customHeight="1">
      <c r="A38" s="13" t="s">
        <v>17</v>
      </c>
      <c r="B38" s="10">
        <f>B27*G38</f>
        <v>4320.3541917100001</v>
      </c>
      <c r="C38" s="10">
        <f>C27*G38</f>
        <v>4517.3020500800003</v>
      </c>
      <c r="E38" s="11">
        <f>E27*G38</f>
        <v>1524.8486751800001</v>
      </c>
      <c r="G38" s="1">
        <v>2.5621000000000001E-2</v>
      </c>
    </row>
    <row r="39" spans="1:7" ht="12.75" customHeight="1">
      <c r="A39" s="18" t="s">
        <v>18</v>
      </c>
      <c r="B39" s="10">
        <v>46042.79</v>
      </c>
      <c r="C39" s="10">
        <v>50661.56</v>
      </c>
      <c r="E39" s="11">
        <v>20088.91</v>
      </c>
    </row>
    <row r="40" spans="1:7" ht="13.5" customHeight="1" thickBot="1">
      <c r="A40" s="20" t="s">
        <v>21</v>
      </c>
      <c r="B40" s="21">
        <v>2000</v>
      </c>
      <c r="C40" s="2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f>B44+B45+B57+B58</f>
        <v>236619.04</v>
      </c>
      <c r="D43" s="5">
        <f>D44+D45+D57+D58</f>
        <v>227214.75000000003</v>
      </c>
      <c r="E43" s="6">
        <f>E44+E45+E57+E58</f>
        <v>80683.040000000008</v>
      </c>
    </row>
    <row r="44" spans="1:7" ht="12.75" customHeight="1">
      <c r="A44" s="18" t="s">
        <v>5</v>
      </c>
      <c r="B44" s="10">
        <v>9645</v>
      </c>
      <c r="D44" s="10">
        <v>10546.45</v>
      </c>
      <c r="E44" s="11">
        <v>1078.55</v>
      </c>
    </row>
    <row r="45" spans="1:7" ht="12.75" customHeight="1">
      <c r="A45" s="18" t="s">
        <v>6</v>
      </c>
      <c r="B45" s="10">
        <v>176312.48</v>
      </c>
      <c r="D45" s="10">
        <v>168625.51</v>
      </c>
      <c r="E45" s="11">
        <v>59515.58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32.265183840000006</v>
      </c>
      <c r="D47" s="10">
        <f>D45*G47</f>
        <v>30.858468330000001</v>
      </c>
      <c r="E47" s="11">
        <f>E45*G47</f>
        <v>10.891351140000001</v>
      </c>
      <c r="G47" s="1">
        <v>1.83E-4</v>
      </c>
    </row>
    <row r="48" spans="1:7" ht="12.75" customHeight="1">
      <c r="A48" s="13" t="s">
        <v>9</v>
      </c>
      <c r="B48" s="10">
        <f>B45*G48</f>
        <v>22693.70823824</v>
      </c>
      <c r="D48" s="10">
        <f>D45*G48</f>
        <v>21704.295268630001</v>
      </c>
      <c r="E48" s="11">
        <f>E45*G48</f>
        <v>7660.4288485400002</v>
      </c>
      <c r="G48" s="1">
        <v>0.12871299999999999</v>
      </c>
    </row>
    <row r="49" spans="1:7" ht="12.75" customHeight="1">
      <c r="A49" s="13" t="s">
        <v>10</v>
      </c>
      <c r="B49" s="10">
        <f>B45*G49</f>
        <v>27963.864577920001</v>
      </c>
      <c r="D49" s="10">
        <f>D45*G49</f>
        <v>26744.68038804</v>
      </c>
      <c r="E49" s="11">
        <f>E45*G49</f>
        <v>9439.4090503200005</v>
      </c>
      <c r="G49" s="1">
        <v>0.15860399999999999</v>
      </c>
    </row>
    <row r="50" spans="1:7" ht="12.75" customHeight="1">
      <c r="A50" s="13" t="s">
        <v>11</v>
      </c>
      <c r="B50" s="10">
        <f>B45*G50</f>
        <v>14627.235965759999</v>
      </c>
      <c r="D50" s="10">
        <f>D45*G50</f>
        <v>13989.509560619999</v>
      </c>
      <c r="E50" s="11">
        <f>E45*G50</f>
        <v>4937.5315479599994</v>
      </c>
      <c r="G50" s="1">
        <v>8.2961999999999994E-2</v>
      </c>
    </row>
    <row r="51" spans="1:7" ht="12.75" customHeight="1">
      <c r="A51" s="13" t="s">
        <v>12</v>
      </c>
      <c r="B51" s="10">
        <f>B45*G51</f>
        <v>25167.548645120005</v>
      </c>
      <c r="D51" s="10">
        <f>D45*G51</f>
        <v>24070.279799440003</v>
      </c>
      <c r="E51" s="11">
        <f>G51*E45</f>
        <v>8495.4919515199999</v>
      </c>
      <c r="G51" s="1">
        <v>0.14274400000000001</v>
      </c>
    </row>
    <row r="52" spans="1:7" ht="22.5">
      <c r="A52" s="13" t="s">
        <v>13</v>
      </c>
      <c r="B52" s="10">
        <f>B45*G52</f>
        <v>20650.246595040004</v>
      </c>
      <c r="D52" s="10">
        <f>D45*G52</f>
        <v>19749.925607730002</v>
      </c>
      <c r="E52" s="11">
        <f>E45*G52</f>
        <v>6970.6432763400007</v>
      </c>
      <c r="G52" s="1">
        <v>0.117123</v>
      </c>
    </row>
    <row r="53" spans="1:7" ht="12.75" customHeight="1">
      <c r="A53" s="13" t="s">
        <v>14</v>
      </c>
      <c r="B53" s="10">
        <f>B45*G53</f>
        <v>752.85428960000013</v>
      </c>
      <c r="D53" s="10">
        <f>D45*G53</f>
        <v>720.03092770000012</v>
      </c>
      <c r="E53" s="11">
        <f>E45*G53</f>
        <v>254.13152660000003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27318.560901120003</v>
      </c>
      <c r="D54" s="10">
        <f>D45*G54</f>
        <v>26127.511021440001</v>
      </c>
      <c r="E54" s="11">
        <f>E45*G54</f>
        <v>9221.5820275200003</v>
      </c>
      <c r="G54" s="1">
        <v>0.154944</v>
      </c>
    </row>
    <row r="55" spans="1:7" ht="22.5">
      <c r="A55" s="13" t="s">
        <v>16</v>
      </c>
      <c r="B55" s="10">
        <f>B45*G55</f>
        <v>32588.717240800001</v>
      </c>
      <c r="D55" s="10">
        <f>D45*G55</f>
        <v>31167.89614085</v>
      </c>
      <c r="E55" s="11">
        <f>E45*G55</f>
        <v>11000.5622293</v>
      </c>
      <c r="G55" s="1">
        <v>0.184835</v>
      </c>
    </row>
    <row r="56" spans="1:7" ht="12.75" customHeight="1">
      <c r="A56" s="13" t="s">
        <v>17</v>
      </c>
      <c r="B56" s="10">
        <f>B45*G56</f>
        <v>4517.3020500800003</v>
      </c>
      <c r="D56" s="10">
        <f>D45*G56</f>
        <v>4320.3541917100001</v>
      </c>
      <c r="E56" s="11">
        <f>E45*G56</f>
        <v>1524.8486751800001</v>
      </c>
      <c r="G56" s="1">
        <v>2.5621000000000001E-2</v>
      </c>
    </row>
    <row r="57" spans="1:7" ht="12.75" customHeight="1">
      <c r="A57" s="18" t="s">
        <v>18</v>
      </c>
      <c r="B57" s="10">
        <v>50661.56</v>
      </c>
      <c r="D57" s="10">
        <v>46042.79</v>
      </c>
      <c r="E57" s="11">
        <v>20088.91</v>
      </c>
    </row>
    <row r="58" spans="1:7" ht="13.5" customHeight="1" thickBot="1">
      <c r="A58" s="20" t="s">
        <v>21</v>
      </c>
      <c r="B58" s="21"/>
      <c r="D58" s="21">
        <v>2000</v>
      </c>
      <c r="E58" s="22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176312.48</v>
      </c>
      <c r="D64" s="78">
        <f>D37-D45</f>
        <v>-168625.51</v>
      </c>
    </row>
    <row r="65" spans="1:4" ht="12">
      <c r="A65" s="82" t="s">
        <v>1</v>
      </c>
      <c r="B65" s="82"/>
      <c r="C65" s="77">
        <f>C38-C57</f>
        <v>4517.3020500800003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9645</v>
      </c>
      <c r="D66" s="79">
        <f>D39-D61</f>
        <v>0</v>
      </c>
    </row>
    <row r="67" spans="1:4" ht="36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0"/>
  <sheetViews>
    <sheetView topLeftCell="A42" workbookViewId="0">
      <selection activeCell="A66" sqref="A66:D70"/>
    </sheetView>
  </sheetViews>
  <sheetFormatPr defaultColWidth="7.5703125" defaultRowHeight="11.25"/>
  <cols>
    <col min="1" max="1" width="51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" customHeight="1">
      <c r="A1" s="85" t="s">
        <v>749</v>
      </c>
      <c r="B1" s="85"/>
      <c r="C1" s="85"/>
    </row>
    <row r="2" spans="1:7" ht="15">
      <c r="A2" s="58"/>
      <c r="B2" s="58"/>
      <c r="C2" s="58"/>
    </row>
    <row r="3" spans="1:7" ht="54.7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f>B8+B9+B21+B23</f>
        <v>234054.59</v>
      </c>
      <c r="D7" s="5">
        <f>D8+D9+D21+D23</f>
        <v>267062.54000000004</v>
      </c>
      <c r="E7" s="6">
        <f>E8+E9+E21+E23</f>
        <v>86262.55</v>
      </c>
    </row>
    <row r="8" spans="1:7" ht="12.75" customHeight="1">
      <c r="A8" s="18" t="s">
        <v>5</v>
      </c>
      <c r="B8" s="10">
        <v>12420</v>
      </c>
      <c r="D8" s="10">
        <v>14554</v>
      </c>
      <c r="E8" s="11">
        <v>1871</v>
      </c>
    </row>
    <row r="9" spans="1:7" ht="12.75" customHeight="1">
      <c r="A9" s="18" t="s">
        <v>6</v>
      </c>
      <c r="B9" s="10">
        <v>172151.1</v>
      </c>
      <c r="D9" s="10">
        <v>195242.07</v>
      </c>
      <c r="E9" s="11">
        <v>65819.06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31.503651300000001</v>
      </c>
      <c r="D11" s="10">
        <f>D9*G11</f>
        <v>35.729298810000003</v>
      </c>
      <c r="E11" s="11">
        <f>E9*G11</f>
        <v>12.04488798</v>
      </c>
      <c r="G11" s="1">
        <v>1.83E-4</v>
      </c>
    </row>
    <row r="12" spans="1:7" ht="12.75" customHeight="1">
      <c r="A12" s="13" t="s">
        <v>9</v>
      </c>
      <c r="B12" s="10">
        <f>B9*G12</f>
        <v>22158.0845343</v>
      </c>
      <c r="D12" s="10">
        <f>D9*G12</f>
        <v>25130.192555909998</v>
      </c>
      <c r="E12" s="11">
        <f>E9*G12</f>
        <v>8471.76866978</v>
      </c>
      <c r="G12" s="1">
        <v>0.12871299999999999</v>
      </c>
    </row>
    <row r="13" spans="1:7" ht="12.75" customHeight="1">
      <c r="A13" s="13" t="s">
        <v>10</v>
      </c>
      <c r="B13" s="10">
        <f>B9*G13</f>
        <v>27303.853064399998</v>
      </c>
      <c r="D13" s="10">
        <f>D9*G13</f>
        <v>30966.17327028</v>
      </c>
      <c r="E13" s="11">
        <f>E9*G13</f>
        <v>10439.16619224</v>
      </c>
      <c r="G13" s="1">
        <v>0.15860399999999999</v>
      </c>
    </row>
    <row r="14" spans="1:7" ht="12.75" customHeight="1">
      <c r="A14" s="13" t="s">
        <v>11</v>
      </c>
      <c r="B14" s="10">
        <f>B9*G14</f>
        <v>14281.999558199999</v>
      </c>
      <c r="D14" s="10">
        <f>D9*G14</f>
        <v>16197.67261134</v>
      </c>
      <c r="E14" s="11">
        <f>E9*G14</f>
        <v>5460.4808557199995</v>
      </c>
      <c r="G14" s="1">
        <v>8.2961999999999994E-2</v>
      </c>
    </row>
    <row r="15" spans="1:7" ht="12.75" customHeight="1">
      <c r="A15" s="13" t="s">
        <v>12</v>
      </c>
      <c r="B15" s="10">
        <f>B9*G15</f>
        <v>24573.536618400001</v>
      </c>
      <c r="D15" s="10">
        <f>D9*G15</f>
        <v>27869.634040080004</v>
      </c>
      <c r="E15" s="11">
        <f>G15*E9</f>
        <v>9395.2759006400011</v>
      </c>
      <c r="G15" s="1">
        <v>0.14274400000000001</v>
      </c>
    </row>
    <row r="16" spans="1:7" ht="22.5">
      <c r="A16" s="13" t="s">
        <v>13</v>
      </c>
      <c r="B16" s="10">
        <f>B9*G16</f>
        <v>20162.853285300003</v>
      </c>
      <c r="D16" s="10">
        <f>D9*G16</f>
        <v>22867.33696461</v>
      </c>
      <c r="E16" s="11">
        <f>E9*G16</f>
        <v>7708.9257643800001</v>
      </c>
      <c r="G16" s="1">
        <v>0.117123</v>
      </c>
    </row>
    <row r="17" spans="1:7" ht="12.75" customHeight="1">
      <c r="A17" s="13" t="s">
        <v>14</v>
      </c>
      <c r="B17" s="10">
        <f>B9*G17</f>
        <v>735.08519700000011</v>
      </c>
      <c r="D17" s="10">
        <f>D9*G17</f>
        <v>833.68363890000012</v>
      </c>
      <c r="E17" s="11">
        <f>E9*G17</f>
        <v>281.04738620000001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26673.7800384</v>
      </c>
      <c r="D18" s="10">
        <f>D9*G18</f>
        <v>30251.58729408</v>
      </c>
      <c r="E18" s="11">
        <f>E9*G18</f>
        <v>10198.268432639999</v>
      </c>
      <c r="G18" s="1">
        <v>0.154944</v>
      </c>
    </row>
    <row r="19" spans="1:7" ht="22.5">
      <c r="A19" s="13" t="s">
        <v>16</v>
      </c>
      <c r="B19" s="10">
        <f>B9*G19</f>
        <v>31819.548568500002</v>
      </c>
      <c r="D19" s="10">
        <f>D9*G19</f>
        <v>36087.568008449998</v>
      </c>
      <c r="E19" s="11">
        <f>E9*G19</f>
        <v>12165.665955099999</v>
      </c>
      <c r="G19" s="1">
        <v>0.184835</v>
      </c>
    </row>
    <row r="20" spans="1:7" ht="12.75" customHeight="1">
      <c r="A20" s="13" t="s">
        <v>17</v>
      </c>
      <c r="B20" s="10">
        <f>B9*G20</f>
        <v>4410.6833331000007</v>
      </c>
      <c r="D20" s="10">
        <f>D9*G20</f>
        <v>5002.2970754700009</v>
      </c>
      <c r="E20" s="11">
        <f>E9*G20</f>
        <v>1686.35013626</v>
      </c>
      <c r="G20" s="1">
        <v>2.5621000000000001E-2</v>
      </c>
    </row>
    <row r="21" spans="1:7" ht="12.75" customHeight="1">
      <c r="A21" s="18" t="s">
        <v>18</v>
      </c>
      <c r="B21" s="10">
        <v>49483.49</v>
      </c>
      <c r="D21" s="10">
        <v>54132.47</v>
      </c>
      <c r="E21" s="11">
        <v>18505.490000000002</v>
      </c>
    </row>
    <row r="22" spans="1:7" ht="12.75" hidden="1" customHeight="1">
      <c r="A22" s="18" t="s">
        <v>112</v>
      </c>
      <c r="B22" s="8"/>
      <c r="D22" s="36">
        <v>134</v>
      </c>
      <c r="E22" s="37">
        <v>67</v>
      </c>
    </row>
    <row r="23" spans="1:7" ht="12" thickBot="1">
      <c r="A23" s="20" t="s">
        <v>21</v>
      </c>
      <c r="B23" s="21"/>
      <c r="D23" s="21">
        <f>3000+D22</f>
        <v>3134</v>
      </c>
      <c r="E23" s="22">
        <f>E22</f>
        <v>67</v>
      </c>
    </row>
    <row r="24" spans="1:7">
      <c r="A24" s="92" t="s">
        <v>611</v>
      </c>
      <c r="B24" s="92"/>
      <c r="C24" s="92"/>
    </row>
    <row r="25" spans="1:7" ht="12" thickBot="1">
      <c r="A25" s="92"/>
      <c r="B25" s="92"/>
      <c r="C25" s="92"/>
    </row>
    <row r="26" spans="1:7">
      <c r="A26" s="17" t="s">
        <v>4</v>
      </c>
      <c r="B26" s="5">
        <f>B27+B28+B40+B42</f>
        <v>267062.54000000004</v>
      </c>
      <c r="C26" s="5">
        <f>C27+C28+C40+C42</f>
        <v>234054.59</v>
      </c>
      <c r="E26" s="6">
        <f>E27+E28+E40+E42</f>
        <v>86262.55</v>
      </c>
    </row>
    <row r="27" spans="1:7" ht="12.75" customHeight="1">
      <c r="A27" s="18" t="s">
        <v>5</v>
      </c>
      <c r="B27" s="10">
        <v>14554</v>
      </c>
      <c r="C27" s="10">
        <v>12420</v>
      </c>
      <c r="E27" s="11">
        <v>1871</v>
      </c>
    </row>
    <row r="28" spans="1:7" ht="12.75" customHeight="1">
      <c r="A28" s="18" t="s">
        <v>6</v>
      </c>
      <c r="B28" s="10">
        <v>195242.07</v>
      </c>
      <c r="C28" s="10">
        <v>172151.1</v>
      </c>
      <c r="E28" s="11">
        <v>65819.06</v>
      </c>
    </row>
    <row r="29" spans="1:7" ht="12.75" customHeight="1">
      <c r="A29" s="12" t="s">
        <v>7</v>
      </c>
      <c r="B29" s="10"/>
      <c r="C29" s="10"/>
      <c r="E29" s="11"/>
    </row>
    <row r="30" spans="1:7" ht="12.75" customHeight="1">
      <c r="A30" s="13" t="s">
        <v>19</v>
      </c>
      <c r="B30" s="10">
        <f>B28*G30</f>
        <v>35.729298810000003</v>
      </c>
      <c r="C30" s="10">
        <f>C28*G30</f>
        <v>31.503651300000001</v>
      </c>
      <c r="E30" s="11">
        <f>E28*G30</f>
        <v>12.04488798</v>
      </c>
      <c r="G30" s="1">
        <v>1.83E-4</v>
      </c>
    </row>
    <row r="31" spans="1:7" ht="12.75" customHeight="1">
      <c r="A31" s="13" t="s">
        <v>9</v>
      </c>
      <c r="B31" s="10">
        <f>B28*G31</f>
        <v>25130.192555909998</v>
      </c>
      <c r="C31" s="10">
        <f>C28*G31</f>
        <v>22158.0845343</v>
      </c>
      <c r="E31" s="11">
        <f>E28*G31</f>
        <v>8471.76866978</v>
      </c>
      <c r="G31" s="1">
        <v>0.12871299999999999</v>
      </c>
    </row>
    <row r="32" spans="1:7" ht="12.75" customHeight="1">
      <c r="A32" s="13" t="s">
        <v>10</v>
      </c>
      <c r="B32" s="10">
        <f>B28*G32</f>
        <v>30966.17327028</v>
      </c>
      <c r="C32" s="10">
        <f>C28*G32</f>
        <v>27303.853064399998</v>
      </c>
      <c r="E32" s="11">
        <f>E28*G32</f>
        <v>10439.16619224</v>
      </c>
      <c r="G32" s="1">
        <v>0.15860399999999999</v>
      </c>
    </row>
    <row r="33" spans="1:7" ht="12.75" customHeight="1">
      <c r="A33" s="13" t="s">
        <v>11</v>
      </c>
      <c r="B33" s="10">
        <f>B28*G33</f>
        <v>16197.67261134</v>
      </c>
      <c r="C33" s="10">
        <f>C28*G33</f>
        <v>14281.999558199999</v>
      </c>
      <c r="E33" s="11">
        <f>E28*G33</f>
        <v>5460.4808557199995</v>
      </c>
      <c r="G33" s="1">
        <v>8.2961999999999994E-2</v>
      </c>
    </row>
    <row r="34" spans="1:7" ht="12.75" customHeight="1">
      <c r="A34" s="13" t="s">
        <v>12</v>
      </c>
      <c r="B34" s="10">
        <f>B28*G34</f>
        <v>27869.634040080004</v>
      </c>
      <c r="C34" s="10">
        <f>C28*G34</f>
        <v>24573.536618400001</v>
      </c>
      <c r="E34" s="11">
        <f>G34*E28</f>
        <v>9395.2759006400011</v>
      </c>
      <c r="G34" s="1">
        <v>0.14274400000000001</v>
      </c>
    </row>
    <row r="35" spans="1:7" ht="22.5">
      <c r="A35" s="13" t="s">
        <v>13</v>
      </c>
      <c r="B35" s="10">
        <f>B28*G35</f>
        <v>22867.33696461</v>
      </c>
      <c r="C35" s="10">
        <f>C28*G35</f>
        <v>20162.853285300003</v>
      </c>
      <c r="E35" s="11">
        <f>E28*G35</f>
        <v>7708.9257643800001</v>
      </c>
      <c r="G35" s="1">
        <v>0.117123</v>
      </c>
    </row>
    <row r="36" spans="1:7" ht="12.75" customHeight="1">
      <c r="A36" s="13" t="s">
        <v>14</v>
      </c>
      <c r="B36" s="10">
        <f>B28*G36</f>
        <v>833.68363890000012</v>
      </c>
      <c r="C36" s="10">
        <f>C28*G36</f>
        <v>735.08519700000011</v>
      </c>
      <c r="E36" s="11">
        <f>E28*G36</f>
        <v>281.04738620000001</v>
      </c>
      <c r="G36" s="1">
        <v>4.2700000000000004E-3</v>
      </c>
    </row>
    <row r="37" spans="1:7" ht="12.75" customHeight="1">
      <c r="A37" s="13" t="s">
        <v>15</v>
      </c>
      <c r="B37" s="10">
        <f>B28*G37</f>
        <v>30251.58729408</v>
      </c>
      <c r="C37" s="10">
        <f>C28*G37</f>
        <v>26673.7800384</v>
      </c>
      <c r="E37" s="11">
        <f>E28*G37</f>
        <v>10198.268432639999</v>
      </c>
      <c r="G37" s="1">
        <v>0.154944</v>
      </c>
    </row>
    <row r="38" spans="1:7" ht="22.5">
      <c r="A38" s="13" t="s">
        <v>16</v>
      </c>
      <c r="B38" s="10">
        <f>B28*G38</f>
        <v>36087.568008449998</v>
      </c>
      <c r="C38" s="10">
        <f>C28*G38</f>
        <v>31819.548568500002</v>
      </c>
      <c r="E38" s="11">
        <f>E28*G38</f>
        <v>12165.665955099999</v>
      </c>
      <c r="G38" s="1">
        <v>0.184835</v>
      </c>
    </row>
    <row r="39" spans="1:7" ht="12.75" customHeight="1">
      <c r="A39" s="13" t="s">
        <v>17</v>
      </c>
      <c r="B39" s="10">
        <f>B28*G39</f>
        <v>5002.2970754700009</v>
      </c>
      <c r="C39" s="10">
        <f>C28*G39</f>
        <v>4410.6833331000007</v>
      </c>
      <c r="E39" s="11">
        <f>E28*G39</f>
        <v>1686.35013626</v>
      </c>
      <c r="G39" s="1">
        <v>2.5621000000000001E-2</v>
      </c>
    </row>
    <row r="40" spans="1:7" ht="12.75" customHeight="1">
      <c r="A40" s="18" t="s">
        <v>18</v>
      </c>
      <c r="B40" s="10">
        <v>54132.47</v>
      </c>
      <c r="C40" s="10">
        <v>49483.49</v>
      </c>
      <c r="E40" s="11">
        <v>18505.490000000002</v>
      </c>
    </row>
    <row r="41" spans="1:7" ht="12.75" hidden="1" customHeight="1">
      <c r="A41" s="18" t="s">
        <v>112</v>
      </c>
      <c r="B41" s="36">
        <v>134</v>
      </c>
      <c r="C41" s="8"/>
      <c r="E41" s="37">
        <v>67</v>
      </c>
    </row>
    <row r="42" spans="1:7" ht="12" thickBot="1">
      <c r="A42" s="20" t="s">
        <v>21</v>
      </c>
      <c r="B42" s="21">
        <f>3000+B41</f>
        <v>3134</v>
      </c>
      <c r="C42" s="21"/>
      <c r="E42" s="22">
        <f>E41</f>
        <v>67</v>
      </c>
    </row>
    <row r="43" spans="1:7">
      <c r="A43" s="92" t="s">
        <v>612</v>
      </c>
      <c r="B43" s="92"/>
      <c r="C43" s="92"/>
    </row>
    <row r="44" spans="1:7" ht="12" thickBot="1">
      <c r="A44" s="92"/>
      <c r="B44" s="92"/>
      <c r="C44" s="92"/>
    </row>
    <row r="45" spans="1:7">
      <c r="A45" s="17" t="s">
        <v>4</v>
      </c>
      <c r="B45" s="5">
        <f>B46+B47+B59+B61</f>
        <v>234054.59</v>
      </c>
      <c r="D45" s="5">
        <f>D46+D47+D59+D61</f>
        <v>267062.54000000004</v>
      </c>
      <c r="E45" s="6">
        <f>E46+E47+E59+E61</f>
        <v>86262.55</v>
      </c>
    </row>
    <row r="46" spans="1:7" ht="12.75" customHeight="1">
      <c r="A46" s="18" t="s">
        <v>5</v>
      </c>
      <c r="B46" s="10">
        <v>12420</v>
      </c>
      <c r="D46" s="10">
        <v>14554</v>
      </c>
      <c r="E46" s="11">
        <v>1871</v>
      </c>
    </row>
    <row r="47" spans="1:7" ht="12.75" customHeight="1">
      <c r="A47" s="18" t="s">
        <v>6</v>
      </c>
      <c r="B47" s="10">
        <v>172151.1</v>
      </c>
      <c r="D47" s="10">
        <v>195242.07</v>
      </c>
      <c r="E47" s="11">
        <v>65819.06</v>
      </c>
    </row>
    <row r="48" spans="1:7" ht="12.75" customHeight="1">
      <c r="A48" s="12" t="s">
        <v>7</v>
      </c>
      <c r="B48" s="10"/>
      <c r="D48" s="10"/>
      <c r="E48" s="11"/>
    </row>
    <row r="49" spans="1:7" ht="12.75" customHeight="1">
      <c r="A49" s="13" t="s">
        <v>19</v>
      </c>
      <c r="B49" s="10">
        <f>B47*G49</f>
        <v>31.503651300000001</v>
      </c>
      <c r="D49" s="10">
        <f>D47*G49</f>
        <v>35.729298810000003</v>
      </c>
      <c r="E49" s="11">
        <f>E47*G49</f>
        <v>12.04488798</v>
      </c>
      <c r="G49" s="1">
        <v>1.83E-4</v>
      </c>
    </row>
    <row r="50" spans="1:7" ht="12.75" customHeight="1">
      <c r="A50" s="13" t="s">
        <v>9</v>
      </c>
      <c r="B50" s="10">
        <f>B47*G50</f>
        <v>22158.0845343</v>
      </c>
      <c r="D50" s="10">
        <f>D47*G50</f>
        <v>25130.192555909998</v>
      </c>
      <c r="E50" s="11">
        <f>E47*G50</f>
        <v>8471.76866978</v>
      </c>
      <c r="G50" s="1">
        <v>0.12871299999999999</v>
      </c>
    </row>
    <row r="51" spans="1:7" ht="12.75" customHeight="1">
      <c r="A51" s="13" t="s">
        <v>10</v>
      </c>
      <c r="B51" s="10">
        <f>B47*G51</f>
        <v>27303.853064399998</v>
      </c>
      <c r="D51" s="10">
        <f>D47*G51</f>
        <v>30966.17327028</v>
      </c>
      <c r="E51" s="11">
        <f>E47*G51</f>
        <v>10439.16619224</v>
      </c>
      <c r="G51" s="1">
        <v>0.15860399999999999</v>
      </c>
    </row>
    <row r="52" spans="1:7" ht="12.75" customHeight="1">
      <c r="A52" s="13" t="s">
        <v>11</v>
      </c>
      <c r="B52" s="10">
        <f>B47*G52</f>
        <v>14281.999558199999</v>
      </c>
      <c r="D52" s="10">
        <f>D47*G52</f>
        <v>16197.67261134</v>
      </c>
      <c r="E52" s="11">
        <f>E47*G52</f>
        <v>5460.4808557199995</v>
      </c>
      <c r="G52" s="1">
        <v>8.2961999999999994E-2</v>
      </c>
    </row>
    <row r="53" spans="1:7" ht="12.75" customHeight="1">
      <c r="A53" s="13" t="s">
        <v>12</v>
      </c>
      <c r="B53" s="10">
        <f>B47*G53</f>
        <v>24573.536618400001</v>
      </c>
      <c r="D53" s="10">
        <f>D47*G53</f>
        <v>27869.634040080004</v>
      </c>
      <c r="E53" s="11">
        <f>G53*E47</f>
        <v>9395.2759006400011</v>
      </c>
      <c r="G53" s="1">
        <v>0.14274400000000001</v>
      </c>
    </row>
    <row r="54" spans="1:7" ht="22.5">
      <c r="A54" s="13" t="s">
        <v>13</v>
      </c>
      <c r="B54" s="10">
        <f>B47*G54</f>
        <v>20162.853285300003</v>
      </c>
      <c r="D54" s="10">
        <f>D47*G54</f>
        <v>22867.33696461</v>
      </c>
      <c r="E54" s="11">
        <f>E47*G54</f>
        <v>7708.9257643800001</v>
      </c>
      <c r="G54" s="1">
        <v>0.117123</v>
      </c>
    </row>
    <row r="55" spans="1:7" ht="12.75" customHeight="1">
      <c r="A55" s="13" t="s">
        <v>14</v>
      </c>
      <c r="B55" s="10">
        <f>B47*G55</f>
        <v>735.08519700000011</v>
      </c>
      <c r="D55" s="10">
        <f>D47*G55</f>
        <v>833.68363890000012</v>
      </c>
      <c r="E55" s="11">
        <f>E47*G55</f>
        <v>281.04738620000001</v>
      </c>
      <c r="G55" s="1">
        <v>4.2700000000000004E-3</v>
      </c>
    </row>
    <row r="56" spans="1:7" ht="12.75" customHeight="1">
      <c r="A56" s="13" t="s">
        <v>15</v>
      </c>
      <c r="B56" s="10">
        <f>B47*G56</f>
        <v>26673.7800384</v>
      </c>
      <c r="D56" s="10">
        <f>D47*G56</f>
        <v>30251.58729408</v>
      </c>
      <c r="E56" s="11">
        <f>E47*G56</f>
        <v>10198.268432639999</v>
      </c>
      <c r="G56" s="1">
        <v>0.154944</v>
      </c>
    </row>
    <row r="57" spans="1:7" ht="22.5">
      <c r="A57" s="13" t="s">
        <v>16</v>
      </c>
      <c r="B57" s="10">
        <f>B47*G57</f>
        <v>31819.548568500002</v>
      </c>
      <c r="D57" s="10">
        <f>D47*G57</f>
        <v>36087.568008449998</v>
      </c>
      <c r="E57" s="11">
        <f>E47*G57</f>
        <v>12165.665955099999</v>
      </c>
      <c r="G57" s="1">
        <v>0.184835</v>
      </c>
    </row>
    <row r="58" spans="1:7" ht="12.75" customHeight="1">
      <c r="A58" s="13" t="s">
        <v>17</v>
      </c>
      <c r="B58" s="10">
        <f>B47*G58</f>
        <v>4410.6833331000007</v>
      </c>
      <c r="D58" s="10">
        <f>D47*G58</f>
        <v>5002.2970754700009</v>
      </c>
      <c r="E58" s="11">
        <f>E47*G58</f>
        <v>1686.35013626</v>
      </c>
      <c r="G58" s="1">
        <v>2.5621000000000001E-2</v>
      </c>
    </row>
    <row r="59" spans="1:7" ht="12.75" customHeight="1">
      <c r="A59" s="18" t="s">
        <v>18</v>
      </c>
      <c r="B59" s="10">
        <v>49483.49</v>
      </c>
      <c r="D59" s="10">
        <v>54132.47</v>
      </c>
      <c r="E59" s="11">
        <v>18505.490000000002</v>
      </c>
    </row>
    <row r="60" spans="1:7" ht="12.75" hidden="1" customHeight="1">
      <c r="A60" s="18" t="s">
        <v>112</v>
      </c>
      <c r="B60" s="8"/>
      <c r="D60" s="36">
        <v>134</v>
      </c>
      <c r="E60" s="37">
        <v>67</v>
      </c>
    </row>
    <row r="61" spans="1:7" ht="12" thickBot="1">
      <c r="A61" s="20" t="s">
        <v>21</v>
      </c>
      <c r="B61" s="21"/>
      <c r="D61" s="21">
        <f>3000+D60</f>
        <v>3134</v>
      </c>
      <c r="E61" s="22">
        <f>E60</f>
        <v>67</v>
      </c>
    </row>
    <row r="63" spans="1:7" ht="12.75">
      <c r="A63" s="71" t="s">
        <v>828</v>
      </c>
      <c r="B63" s="72">
        <v>4</v>
      </c>
      <c r="C63" s="72">
        <v>4</v>
      </c>
    </row>
    <row r="64" spans="1:7" ht="12.75">
      <c r="A64" s="73" t="s">
        <v>829</v>
      </c>
      <c r="B64" s="72">
        <v>14</v>
      </c>
      <c r="C64" s="72">
        <v>14</v>
      </c>
    </row>
    <row r="66" spans="1:4" ht="12.75">
      <c r="A66" s="93" t="s">
        <v>832</v>
      </c>
      <c r="B66" s="93"/>
      <c r="C66" s="93"/>
      <c r="D66" s="93"/>
    </row>
    <row r="67" spans="1:4" ht="12">
      <c r="A67" s="82" t="s">
        <v>0</v>
      </c>
      <c r="B67" s="82"/>
      <c r="C67" s="77">
        <f>C30-C49</f>
        <v>31.503651300000001</v>
      </c>
      <c r="D67" s="78">
        <f>D40-D48</f>
        <v>0</v>
      </c>
    </row>
    <row r="68" spans="1:4" ht="12">
      <c r="A68" s="82" t="s">
        <v>1</v>
      </c>
      <c r="B68" s="82"/>
      <c r="C68" s="77">
        <f>C41-C60</f>
        <v>0</v>
      </c>
      <c r="D68" s="79">
        <f>D41-D63</f>
        <v>0</v>
      </c>
    </row>
    <row r="69" spans="1:4" ht="12">
      <c r="A69" s="83" t="s">
        <v>2</v>
      </c>
      <c r="B69" s="83"/>
      <c r="C69" s="80">
        <f>C29-C48</f>
        <v>0</v>
      </c>
      <c r="D69" s="79">
        <f>D42-D64</f>
        <v>0</v>
      </c>
    </row>
    <row r="70" spans="1:4" ht="36">
      <c r="A70" s="82" t="s">
        <v>3</v>
      </c>
      <c r="B70" s="82"/>
      <c r="C70" s="81">
        <f>[1]ерши!$H$317</f>
        <v>174673.59999999998</v>
      </c>
      <c r="D70" s="78">
        <v>565689.03</v>
      </c>
    </row>
  </sheetData>
  <mergeCells count="6">
    <mergeCell ref="A43:C44"/>
    <mergeCell ref="A66:D66"/>
    <mergeCell ref="A1:C1"/>
    <mergeCell ref="A3:C3"/>
    <mergeCell ref="A5:C6"/>
    <mergeCell ref="A24:C25"/>
  </mergeCells>
  <phoneticPr fontId="1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7"/>
  <sheetViews>
    <sheetView topLeftCell="A37" workbookViewId="0">
      <selection activeCell="A63" sqref="A63:D67"/>
    </sheetView>
  </sheetViews>
  <sheetFormatPr defaultColWidth="7.5703125" defaultRowHeight="11.25"/>
  <cols>
    <col min="1" max="1" width="54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72.75" customHeight="1">
      <c r="A1" s="85" t="s">
        <v>750</v>
      </c>
      <c r="B1" s="85"/>
      <c r="C1" s="85"/>
    </row>
    <row r="2" spans="1:7" ht="15">
      <c r="A2" s="58"/>
      <c r="B2" s="58"/>
      <c r="C2" s="58"/>
    </row>
    <row r="3" spans="1:7" ht="41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275170.3</v>
      </c>
      <c r="D7" s="5">
        <v>244615</v>
      </c>
      <c r="E7" s="6">
        <v>89631.48</v>
      </c>
    </row>
    <row r="8" spans="1:7" ht="12.75" customHeight="1">
      <c r="A8" s="18" t="s">
        <v>5</v>
      </c>
      <c r="B8" s="10" t="s">
        <v>42</v>
      </c>
      <c r="D8" s="10" t="s">
        <v>157</v>
      </c>
      <c r="E8" s="11" t="s">
        <v>158</v>
      </c>
    </row>
    <row r="9" spans="1:7" ht="12.75" customHeight="1">
      <c r="A9" s="18" t="s">
        <v>6</v>
      </c>
      <c r="B9" s="10">
        <v>207296.48</v>
      </c>
      <c r="D9" s="10">
        <v>181943.62</v>
      </c>
      <c r="E9" s="11">
        <v>66839.199999999997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37.935255840000004</v>
      </c>
      <c r="D11" s="10">
        <f>D9*G11</f>
        <v>33.295682460000002</v>
      </c>
      <c r="E11" s="11">
        <f>E9*G11</f>
        <v>12.231573599999999</v>
      </c>
      <c r="G11" s="1">
        <v>1.83E-4</v>
      </c>
    </row>
    <row r="12" spans="1:7" ht="12.75" customHeight="1">
      <c r="A12" s="13" t="s">
        <v>9</v>
      </c>
      <c r="B12" s="10">
        <f>B9*G12</f>
        <v>26681.751830239999</v>
      </c>
      <c r="D12" s="10">
        <f>D9*G12</f>
        <v>23418.509161059999</v>
      </c>
      <c r="E12" s="11">
        <f>E9*G12</f>
        <v>8603.0739495999987</v>
      </c>
      <c r="G12" s="1">
        <v>0.12871299999999999</v>
      </c>
    </row>
    <row r="13" spans="1:7" ht="12.75" customHeight="1">
      <c r="A13" s="13" t="s">
        <v>10</v>
      </c>
      <c r="B13" s="10">
        <f>B9*G13</f>
        <v>32878.05091392</v>
      </c>
      <c r="D13" s="10">
        <f>D9*G13</f>
        <v>28856.985906479997</v>
      </c>
      <c r="E13" s="11">
        <f>E9*G13</f>
        <v>10600.9644768</v>
      </c>
      <c r="G13" s="1">
        <v>0.15860399999999999</v>
      </c>
    </row>
    <row r="14" spans="1:7" ht="12.75" customHeight="1">
      <c r="A14" s="13" t="s">
        <v>11</v>
      </c>
      <c r="B14" s="10">
        <f>B9*G14</f>
        <v>17197.73057376</v>
      </c>
      <c r="D14" s="10">
        <f>D9*G14</f>
        <v>15094.406602439998</v>
      </c>
      <c r="E14" s="11">
        <f>E9*G14</f>
        <v>5545.113710399999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29590.328741120004</v>
      </c>
      <c r="D15" s="10">
        <f>D9*G15</f>
        <v>25971.36009328</v>
      </c>
      <c r="E15" s="11">
        <f>G15*E9</f>
        <v>9540.8947647999994</v>
      </c>
      <c r="G15" s="1">
        <v>0.14274400000000001</v>
      </c>
    </row>
    <row r="16" spans="1:7" ht="22.5">
      <c r="A16" s="13" t="s">
        <v>13</v>
      </c>
      <c r="B16" s="10">
        <f>B9*G16</f>
        <v>24279.185627040002</v>
      </c>
      <c r="D16" s="10">
        <f>D9*G16</f>
        <v>21309.782605259999</v>
      </c>
      <c r="E16" s="11">
        <f>E9*G16</f>
        <v>7828.4076216000003</v>
      </c>
      <c r="G16" s="1">
        <v>0.117123</v>
      </c>
    </row>
    <row r="17" spans="1:7" ht="12.75" customHeight="1">
      <c r="A17" s="13" t="s">
        <v>14</v>
      </c>
      <c r="B17" s="10">
        <f>B9*G17</f>
        <v>885.15596960000016</v>
      </c>
      <c r="D17" s="10">
        <f>D9*G17</f>
        <v>776.89925740000001</v>
      </c>
      <c r="E17" s="11">
        <f>E9*G17</f>
        <v>285.40338400000002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32119.34579712</v>
      </c>
      <c r="D18" s="10">
        <f>D9*G18</f>
        <v>28191.07225728</v>
      </c>
      <c r="E18" s="11">
        <f>E9*G18</f>
        <v>10356.333004799999</v>
      </c>
      <c r="G18" s="1">
        <v>0.154944</v>
      </c>
    </row>
    <row r="19" spans="1:7" ht="22.5">
      <c r="A19" s="13" t="s">
        <v>16</v>
      </c>
      <c r="B19" s="10">
        <f>B9*G19</f>
        <v>38315.644880799999</v>
      </c>
      <c r="D19" s="10">
        <f>D9*G19</f>
        <v>33629.549002699998</v>
      </c>
      <c r="E19" s="11">
        <f>E9*G19</f>
        <v>12354.223532</v>
      </c>
      <c r="G19" s="1">
        <v>0.184835</v>
      </c>
    </row>
    <row r="20" spans="1:7" ht="12.75" customHeight="1">
      <c r="A20" s="13" t="s">
        <v>17</v>
      </c>
      <c r="B20" s="10">
        <f>B9*G20</f>
        <v>5311.1431140800005</v>
      </c>
      <c r="D20" s="10">
        <f>D9*G20</f>
        <v>4661.5774880199997</v>
      </c>
      <c r="E20" s="11">
        <f>E9*G20</f>
        <v>1712.4871432</v>
      </c>
      <c r="G20" s="1">
        <v>2.5621000000000001E-2</v>
      </c>
    </row>
    <row r="21" spans="1:7" ht="12.75" customHeight="1">
      <c r="A21" s="18" t="s">
        <v>18</v>
      </c>
      <c r="B21" s="10" t="s">
        <v>159</v>
      </c>
      <c r="D21" s="10" t="s">
        <v>160</v>
      </c>
      <c r="E21" s="11" t="s">
        <v>161</v>
      </c>
    </row>
    <row r="22" spans="1:7" ht="13.5" customHeight="1" thickBot="1">
      <c r="A22" s="20" t="s">
        <v>21</v>
      </c>
      <c r="B22" s="10"/>
      <c r="D22" s="10" t="s">
        <v>162</v>
      </c>
      <c r="E22" s="11" t="s">
        <v>25</v>
      </c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244615</v>
      </c>
      <c r="C25" s="5">
        <v>275170.3</v>
      </c>
      <c r="E25" s="6">
        <v>89631.48</v>
      </c>
    </row>
    <row r="26" spans="1:7" ht="12.75" customHeight="1">
      <c r="A26" s="18" t="s">
        <v>5</v>
      </c>
      <c r="B26" s="10" t="s">
        <v>157</v>
      </c>
      <c r="C26" s="10" t="s">
        <v>42</v>
      </c>
      <c r="E26" s="11" t="s">
        <v>158</v>
      </c>
    </row>
    <row r="27" spans="1:7" ht="12.75" customHeight="1">
      <c r="A27" s="18" t="s">
        <v>6</v>
      </c>
      <c r="B27" s="10">
        <v>181943.62</v>
      </c>
      <c r="C27" s="10">
        <v>207296.48</v>
      </c>
      <c r="E27" s="11">
        <v>66839.199999999997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33.295682460000002</v>
      </c>
      <c r="C29" s="10">
        <f>C27*G29</f>
        <v>37.935255840000004</v>
      </c>
      <c r="E29" s="11">
        <f>E27*G29</f>
        <v>12.231573599999999</v>
      </c>
      <c r="G29" s="1">
        <v>1.83E-4</v>
      </c>
    </row>
    <row r="30" spans="1:7" ht="12.75" customHeight="1">
      <c r="A30" s="13" t="s">
        <v>9</v>
      </c>
      <c r="B30" s="10">
        <f>B27*G30</f>
        <v>23418.509161059999</v>
      </c>
      <c r="C30" s="10">
        <f>C27*G30</f>
        <v>26681.751830239999</v>
      </c>
      <c r="E30" s="11">
        <f>E27*G30</f>
        <v>8603.0739495999987</v>
      </c>
      <c r="G30" s="1">
        <v>0.12871299999999999</v>
      </c>
    </row>
    <row r="31" spans="1:7" ht="12.75" customHeight="1">
      <c r="A31" s="13" t="s">
        <v>10</v>
      </c>
      <c r="B31" s="10">
        <f>B27*G31</f>
        <v>28856.985906479997</v>
      </c>
      <c r="C31" s="10">
        <f>C27*G31</f>
        <v>32878.05091392</v>
      </c>
      <c r="E31" s="11">
        <f>E27*G31</f>
        <v>10600.9644768</v>
      </c>
      <c r="G31" s="1">
        <v>0.15860399999999999</v>
      </c>
    </row>
    <row r="32" spans="1:7" ht="12.75" customHeight="1">
      <c r="A32" s="13" t="s">
        <v>11</v>
      </c>
      <c r="B32" s="10">
        <f>B27*G32</f>
        <v>15094.406602439998</v>
      </c>
      <c r="C32" s="10">
        <f>C27*G32</f>
        <v>17197.73057376</v>
      </c>
      <c r="E32" s="11">
        <f>E27*G32</f>
        <v>5545.113710399999</v>
      </c>
      <c r="G32" s="1">
        <v>8.2961999999999994E-2</v>
      </c>
    </row>
    <row r="33" spans="1:7" ht="12.75" customHeight="1">
      <c r="A33" s="13" t="s">
        <v>12</v>
      </c>
      <c r="B33" s="10">
        <f>B27*G33</f>
        <v>25971.36009328</v>
      </c>
      <c r="C33" s="10">
        <f>C27*G33</f>
        <v>29590.328741120004</v>
      </c>
      <c r="E33" s="11">
        <f>G33*E27</f>
        <v>9540.8947647999994</v>
      </c>
      <c r="G33" s="1">
        <v>0.14274400000000001</v>
      </c>
    </row>
    <row r="34" spans="1:7" ht="22.5">
      <c r="A34" s="13" t="s">
        <v>13</v>
      </c>
      <c r="B34" s="10">
        <f>B27*G34</f>
        <v>21309.782605259999</v>
      </c>
      <c r="C34" s="10">
        <f>C27*G34</f>
        <v>24279.185627040002</v>
      </c>
      <c r="E34" s="11">
        <f>E27*G34</f>
        <v>7828.4076216000003</v>
      </c>
      <c r="G34" s="1">
        <v>0.117123</v>
      </c>
    </row>
    <row r="35" spans="1:7" ht="12.75" customHeight="1">
      <c r="A35" s="13" t="s">
        <v>14</v>
      </c>
      <c r="B35" s="10">
        <f>B27*G35</f>
        <v>776.89925740000001</v>
      </c>
      <c r="C35" s="10">
        <f>C27*G35</f>
        <v>885.15596960000016</v>
      </c>
      <c r="E35" s="11">
        <f>E27*G35</f>
        <v>285.40338400000002</v>
      </c>
      <c r="G35" s="1">
        <v>4.2700000000000004E-3</v>
      </c>
    </row>
    <row r="36" spans="1:7" ht="12.75" customHeight="1">
      <c r="A36" s="13" t="s">
        <v>15</v>
      </c>
      <c r="B36" s="10">
        <f>B27*G36</f>
        <v>28191.07225728</v>
      </c>
      <c r="C36" s="10">
        <f>C27*G36</f>
        <v>32119.34579712</v>
      </c>
      <c r="E36" s="11">
        <f>E27*G36</f>
        <v>10356.333004799999</v>
      </c>
      <c r="G36" s="1">
        <v>0.154944</v>
      </c>
    </row>
    <row r="37" spans="1:7" ht="22.5">
      <c r="A37" s="13" t="s">
        <v>16</v>
      </c>
      <c r="B37" s="10">
        <f>B27*G37</f>
        <v>33629.549002699998</v>
      </c>
      <c r="C37" s="10">
        <f>C27*G37</f>
        <v>38315.644880799999</v>
      </c>
      <c r="E37" s="11">
        <f>E27*G37</f>
        <v>12354.223532</v>
      </c>
      <c r="G37" s="1">
        <v>0.184835</v>
      </c>
    </row>
    <row r="38" spans="1:7" ht="12.75" customHeight="1">
      <c r="A38" s="13" t="s">
        <v>17</v>
      </c>
      <c r="B38" s="10">
        <f>B27*G38</f>
        <v>4661.5774880199997</v>
      </c>
      <c r="C38" s="10">
        <f>C27*G38</f>
        <v>5311.1431140800005</v>
      </c>
      <c r="E38" s="11">
        <f>E27*G38</f>
        <v>1712.4871432</v>
      </c>
      <c r="G38" s="1">
        <v>2.5621000000000001E-2</v>
      </c>
    </row>
    <row r="39" spans="1:7" ht="12.75" customHeight="1">
      <c r="A39" s="18" t="s">
        <v>18</v>
      </c>
      <c r="B39" s="10" t="s">
        <v>160</v>
      </c>
      <c r="C39" s="10" t="s">
        <v>159</v>
      </c>
      <c r="E39" s="11" t="s">
        <v>161</v>
      </c>
    </row>
    <row r="40" spans="1:7" ht="13.5" customHeight="1" thickBot="1">
      <c r="A40" s="20" t="s">
        <v>21</v>
      </c>
      <c r="B40" s="10" t="s">
        <v>162</v>
      </c>
      <c r="C40" s="10"/>
      <c r="E40" s="11" t="s">
        <v>25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275170.3</v>
      </c>
      <c r="D43" s="5">
        <v>244615</v>
      </c>
      <c r="E43" s="6">
        <v>89631.48</v>
      </c>
    </row>
    <row r="44" spans="1:7" ht="12.75" customHeight="1">
      <c r="A44" s="18" t="s">
        <v>5</v>
      </c>
      <c r="B44" s="10" t="s">
        <v>42</v>
      </c>
      <c r="D44" s="10" t="s">
        <v>157</v>
      </c>
      <c r="E44" s="11" t="s">
        <v>158</v>
      </c>
    </row>
    <row r="45" spans="1:7" ht="12.75" customHeight="1">
      <c r="A45" s="18" t="s">
        <v>6</v>
      </c>
      <c r="B45" s="10">
        <v>207296.48</v>
      </c>
      <c r="D45" s="10">
        <v>181943.62</v>
      </c>
      <c r="E45" s="11">
        <v>66839.199999999997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37.935255840000004</v>
      </c>
      <c r="D47" s="10">
        <f>D45*G47</f>
        <v>33.295682460000002</v>
      </c>
      <c r="E47" s="11">
        <f>E45*G47</f>
        <v>12.231573599999999</v>
      </c>
      <c r="G47" s="1">
        <v>1.83E-4</v>
      </c>
    </row>
    <row r="48" spans="1:7" ht="12.75" customHeight="1">
      <c r="A48" s="13" t="s">
        <v>9</v>
      </c>
      <c r="B48" s="10">
        <f>B45*G48</f>
        <v>26681.751830239999</v>
      </c>
      <c r="D48" s="10">
        <f>D45*G48</f>
        <v>23418.509161059999</v>
      </c>
      <c r="E48" s="11">
        <f>E45*G48</f>
        <v>8603.0739495999987</v>
      </c>
      <c r="G48" s="1">
        <v>0.12871299999999999</v>
      </c>
    </row>
    <row r="49" spans="1:7" ht="12.75" customHeight="1">
      <c r="A49" s="13" t="s">
        <v>10</v>
      </c>
      <c r="B49" s="10">
        <f>B45*G49</f>
        <v>32878.05091392</v>
      </c>
      <c r="D49" s="10">
        <f>D45*G49</f>
        <v>28856.985906479997</v>
      </c>
      <c r="E49" s="11">
        <f>E45*G49</f>
        <v>10600.9644768</v>
      </c>
      <c r="G49" s="1">
        <v>0.15860399999999999</v>
      </c>
    </row>
    <row r="50" spans="1:7" ht="12.75" customHeight="1">
      <c r="A50" s="13" t="s">
        <v>11</v>
      </c>
      <c r="B50" s="10">
        <f>B45*G50</f>
        <v>17197.73057376</v>
      </c>
      <c r="D50" s="10">
        <f>D45*G50</f>
        <v>15094.406602439998</v>
      </c>
      <c r="E50" s="11">
        <f>E45*G50</f>
        <v>5545.113710399999</v>
      </c>
      <c r="G50" s="1">
        <v>8.2961999999999994E-2</v>
      </c>
    </row>
    <row r="51" spans="1:7" ht="12.75" customHeight="1">
      <c r="A51" s="13" t="s">
        <v>12</v>
      </c>
      <c r="B51" s="10">
        <f>B45*G51</f>
        <v>29590.328741120004</v>
      </c>
      <c r="D51" s="10">
        <f>D45*G51</f>
        <v>25971.36009328</v>
      </c>
      <c r="E51" s="11">
        <f>G51*E45</f>
        <v>9540.8947647999994</v>
      </c>
      <c r="G51" s="1">
        <v>0.14274400000000001</v>
      </c>
    </row>
    <row r="52" spans="1:7" ht="22.5">
      <c r="A52" s="13" t="s">
        <v>13</v>
      </c>
      <c r="B52" s="10">
        <f>B45*G52</f>
        <v>24279.185627040002</v>
      </c>
      <c r="D52" s="10">
        <f>D45*G52</f>
        <v>21309.782605259999</v>
      </c>
      <c r="E52" s="11">
        <f>E45*G52</f>
        <v>7828.4076216000003</v>
      </c>
      <c r="G52" s="1">
        <v>0.117123</v>
      </c>
    </row>
    <row r="53" spans="1:7" ht="12.75" customHeight="1">
      <c r="A53" s="13" t="s">
        <v>14</v>
      </c>
      <c r="B53" s="10">
        <f>B45*G53</f>
        <v>885.15596960000016</v>
      </c>
      <c r="D53" s="10">
        <f>D45*G53</f>
        <v>776.89925740000001</v>
      </c>
      <c r="E53" s="11">
        <f>E45*G53</f>
        <v>285.40338400000002</v>
      </c>
      <c r="G53" s="1">
        <v>4.2700000000000004E-3</v>
      </c>
    </row>
    <row r="54" spans="1:7" ht="12.75" customHeight="1">
      <c r="A54" s="13" t="s">
        <v>15</v>
      </c>
      <c r="B54" s="10">
        <f>B45*G54</f>
        <v>32119.34579712</v>
      </c>
      <c r="D54" s="10">
        <f>D45*G54</f>
        <v>28191.07225728</v>
      </c>
      <c r="E54" s="11">
        <f>E45*G54</f>
        <v>10356.333004799999</v>
      </c>
      <c r="G54" s="1">
        <v>0.154944</v>
      </c>
    </row>
    <row r="55" spans="1:7" ht="22.5">
      <c r="A55" s="13" t="s">
        <v>16</v>
      </c>
      <c r="B55" s="10">
        <f>B45*G55</f>
        <v>38315.644880799999</v>
      </c>
      <c r="D55" s="10">
        <f>D45*G55</f>
        <v>33629.549002699998</v>
      </c>
      <c r="E55" s="11">
        <f>E45*G55</f>
        <v>12354.223532</v>
      </c>
      <c r="G55" s="1">
        <v>0.184835</v>
      </c>
    </row>
    <row r="56" spans="1:7" ht="12.75" customHeight="1">
      <c r="A56" s="13" t="s">
        <v>17</v>
      </c>
      <c r="B56" s="10">
        <f>B45*G56</f>
        <v>5311.1431140800005</v>
      </c>
      <c r="D56" s="10">
        <f>D45*G56</f>
        <v>4661.5774880199997</v>
      </c>
      <c r="E56" s="11">
        <f>E45*G56</f>
        <v>1712.4871432</v>
      </c>
      <c r="G56" s="1">
        <v>2.5621000000000001E-2</v>
      </c>
    </row>
    <row r="57" spans="1:7" ht="12.75" customHeight="1">
      <c r="A57" s="18" t="s">
        <v>18</v>
      </c>
      <c r="B57" s="10" t="s">
        <v>159</v>
      </c>
      <c r="D57" s="10" t="s">
        <v>160</v>
      </c>
      <c r="E57" s="11" t="s">
        <v>161</v>
      </c>
    </row>
    <row r="58" spans="1:7" ht="13.5" customHeight="1" thickBot="1">
      <c r="A58" s="20" t="s">
        <v>21</v>
      </c>
      <c r="B58" s="10"/>
      <c r="D58" s="10" t="s">
        <v>162</v>
      </c>
      <c r="E58" s="11" t="s">
        <v>25</v>
      </c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207296.48</v>
      </c>
      <c r="D64" s="78">
        <f>D37-D45</f>
        <v>-181943.62</v>
      </c>
    </row>
    <row r="65" spans="1:4" ht="12">
      <c r="A65" s="82" t="s">
        <v>1</v>
      </c>
      <c r="B65" s="82"/>
      <c r="C65" s="77">
        <f>C38-C57</f>
        <v>5311.1431140800005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7"/>
  <sheetViews>
    <sheetView topLeftCell="A37" workbookViewId="0">
      <selection activeCell="A63" sqref="A63:D67"/>
    </sheetView>
  </sheetViews>
  <sheetFormatPr defaultColWidth="7.5703125" defaultRowHeight="11.25"/>
  <cols>
    <col min="1" max="1" width="61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0.75" customHeight="1">
      <c r="A1" s="85" t="s">
        <v>751</v>
      </c>
      <c r="B1" s="85"/>
      <c r="C1" s="85"/>
    </row>
    <row r="2" spans="1:7" ht="15">
      <c r="A2" s="58"/>
      <c r="B2" s="58"/>
      <c r="C2" s="58"/>
    </row>
    <row r="3" spans="1:7" ht="44.2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280625.88</v>
      </c>
      <c r="D7" s="5">
        <v>234752.13</v>
      </c>
      <c r="E7" s="6">
        <v>110483.74</v>
      </c>
    </row>
    <row r="8" spans="1:7" ht="12.75" customHeight="1">
      <c r="A8" s="18" t="s">
        <v>5</v>
      </c>
      <c r="B8" s="10" t="s">
        <v>163</v>
      </c>
      <c r="D8" s="10" t="s">
        <v>164</v>
      </c>
      <c r="E8" s="11" t="s">
        <v>165</v>
      </c>
    </row>
    <row r="9" spans="1:7" ht="12.75" customHeight="1">
      <c r="A9" s="18" t="s">
        <v>6</v>
      </c>
      <c r="B9" s="10">
        <v>212044.2</v>
      </c>
      <c r="D9" s="10">
        <v>172932.76</v>
      </c>
      <c r="E9" s="11">
        <v>84716.02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38.8040886</v>
      </c>
      <c r="D11" s="10">
        <f>D9*G11</f>
        <v>31.646695080000001</v>
      </c>
      <c r="E11" s="11">
        <f>E9*G11</f>
        <v>15.503031660000001</v>
      </c>
      <c r="G11" s="1">
        <v>1.83E-4</v>
      </c>
    </row>
    <row r="12" spans="1:7" ht="12.75" customHeight="1">
      <c r="A12" s="13" t="s">
        <v>9</v>
      </c>
      <c r="B12" s="10">
        <f>B9*G12</f>
        <v>27292.845114600001</v>
      </c>
      <c r="D12" s="10">
        <f>D9*G12</f>
        <v>22258.694337879999</v>
      </c>
      <c r="E12" s="11">
        <f>E9*G12</f>
        <v>10904.053082259999</v>
      </c>
      <c r="G12" s="1">
        <v>0.12871299999999999</v>
      </c>
    </row>
    <row r="13" spans="1:7" ht="12.75" customHeight="1">
      <c r="A13" s="13" t="s">
        <v>10</v>
      </c>
      <c r="B13" s="10">
        <f>B9*G13</f>
        <v>33631.058296800002</v>
      </c>
      <c r="D13" s="10">
        <f>D9*G13</f>
        <v>27427.827467040002</v>
      </c>
      <c r="E13" s="11">
        <f>E9*G13</f>
        <v>13436.299636080001</v>
      </c>
      <c r="G13" s="1">
        <v>0.15860399999999999</v>
      </c>
    </row>
    <row r="14" spans="1:7" ht="12.75" customHeight="1">
      <c r="A14" s="13" t="s">
        <v>11</v>
      </c>
      <c r="B14" s="10">
        <f>B9*G14</f>
        <v>17591.610920399999</v>
      </c>
      <c r="D14" s="10">
        <f>D9*G14</f>
        <v>14346.847635120001</v>
      </c>
      <c r="E14" s="11">
        <f>E9*G14</f>
        <v>7028.2104512400001</v>
      </c>
      <c r="G14" s="1">
        <v>8.2961999999999994E-2</v>
      </c>
    </row>
    <row r="15" spans="1:7" ht="12.75" customHeight="1">
      <c r="A15" s="13" t="s">
        <v>12</v>
      </c>
      <c r="B15" s="10">
        <f>B9*G15</f>
        <v>30268.037284800004</v>
      </c>
      <c r="D15" s="10">
        <f>D9*G15</f>
        <v>24685.113893440004</v>
      </c>
      <c r="E15" s="11">
        <f>G15*E9</f>
        <v>12092.703558880001</v>
      </c>
      <c r="G15" s="1">
        <v>0.14274400000000001</v>
      </c>
    </row>
    <row r="16" spans="1:7">
      <c r="A16" s="13" t="s">
        <v>13</v>
      </c>
      <c r="B16" s="10">
        <f>B9*G16</f>
        <v>24835.252836600001</v>
      </c>
      <c r="D16" s="10">
        <f>D9*G16</f>
        <v>20254.403649480002</v>
      </c>
      <c r="E16" s="11">
        <f>E9*G16</f>
        <v>9922.1944104600007</v>
      </c>
      <c r="G16" s="1">
        <v>0.117123</v>
      </c>
    </row>
    <row r="17" spans="1:7" ht="12.75" customHeight="1">
      <c r="A17" s="13" t="s">
        <v>14</v>
      </c>
      <c r="B17" s="10">
        <f>B9*G17</f>
        <v>905.42873400000008</v>
      </c>
      <c r="D17" s="10">
        <f>D9*G17</f>
        <v>738.42288520000011</v>
      </c>
      <c r="E17" s="11">
        <f>E9*G17</f>
        <v>361.73740540000006</v>
      </c>
      <c r="G17" s="1">
        <v>4.2700000000000004E-3</v>
      </c>
    </row>
    <row r="18" spans="1:7" ht="12.75" customHeight="1">
      <c r="A18" s="13" t="s">
        <v>15</v>
      </c>
      <c r="B18" s="10">
        <f>B9*G18</f>
        <v>32854.976524800004</v>
      </c>
      <c r="D18" s="10">
        <f>D9*G18</f>
        <v>26794.893565440001</v>
      </c>
      <c r="E18" s="11">
        <f>E9*G18</f>
        <v>13126.23900288</v>
      </c>
      <c r="G18" s="1">
        <v>0.154944</v>
      </c>
    </row>
    <row r="19" spans="1:7" ht="22.5">
      <c r="A19" s="13" t="s">
        <v>16</v>
      </c>
      <c r="B19" s="10">
        <f>B9*G19</f>
        <v>39193.189707000005</v>
      </c>
      <c r="D19" s="10">
        <f>D9*G19</f>
        <v>31964.026694600001</v>
      </c>
      <c r="E19" s="11">
        <f>E9*G19</f>
        <v>15658.485556700001</v>
      </c>
      <c r="G19" s="1">
        <v>0.184835</v>
      </c>
    </row>
    <row r="20" spans="1:7" ht="12.75" customHeight="1">
      <c r="A20" s="13" t="s">
        <v>17</v>
      </c>
      <c r="B20" s="10">
        <f>B9*G20</f>
        <v>5432.784448200001</v>
      </c>
      <c r="D20" s="10">
        <f>D9*G20</f>
        <v>4430.7102439600003</v>
      </c>
      <c r="E20" s="11">
        <f>E9*G20</f>
        <v>2170.5091484200002</v>
      </c>
      <c r="G20" s="1">
        <v>2.5621000000000001E-2</v>
      </c>
    </row>
    <row r="21" spans="1:7" ht="12.75" customHeight="1">
      <c r="A21" s="18" t="s">
        <v>18</v>
      </c>
      <c r="B21" s="10" t="s">
        <v>166</v>
      </c>
      <c r="D21" s="10" t="s">
        <v>167</v>
      </c>
      <c r="E21" s="11" t="s">
        <v>168</v>
      </c>
    </row>
    <row r="22" spans="1:7" ht="13.5" customHeight="1" thickBot="1">
      <c r="A22" s="20" t="s">
        <v>21</v>
      </c>
      <c r="B22" s="10"/>
      <c r="D22" s="10" t="s">
        <v>169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234752.13</v>
      </c>
      <c r="C25" s="5">
        <v>280625.88</v>
      </c>
      <c r="E25" s="6">
        <v>110483.74</v>
      </c>
    </row>
    <row r="26" spans="1:7" ht="12.75" customHeight="1">
      <c r="A26" s="18" t="s">
        <v>5</v>
      </c>
      <c r="B26" s="10" t="s">
        <v>164</v>
      </c>
      <c r="C26" s="10" t="s">
        <v>163</v>
      </c>
      <c r="E26" s="11" t="s">
        <v>165</v>
      </c>
    </row>
    <row r="27" spans="1:7" ht="12.75" customHeight="1">
      <c r="A27" s="18" t="s">
        <v>6</v>
      </c>
      <c r="B27" s="10">
        <v>172932.76</v>
      </c>
      <c r="C27" s="10">
        <v>212044.2</v>
      </c>
      <c r="E27" s="11">
        <v>84716.02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31.646695080000001</v>
      </c>
      <c r="C29" s="10">
        <f>C27*G29</f>
        <v>38.8040886</v>
      </c>
      <c r="E29" s="11">
        <f>E27*G29</f>
        <v>15.503031660000001</v>
      </c>
      <c r="G29" s="1">
        <v>1.83E-4</v>
      </c>
    </row>
    <row r="30" spans="1:7" ht="12.75" customHeight="1">
      <c r="A30" s="13" t="s">
        <v>9</v>
      </c>
      <c r="B30" s="10">
        <f>B27*G30</f>
        <v>22258.694337879999</v>
      </c>
      <c r="C30" s="10">
        <f>C27*G30</f>
        <v>27292.845114600001</v>
      </c>
      <c r="E30" s="11">
        <f>E27*G30</f>
        <v>10904.053082259999</v>
      </c>
      <c r="G30" s="1">
        <v>0.12871299999999999</v>
      </c>
    </row>
    <row r="31" spans="1:7" ht="12.75" customHeight="1">
      <c r="A31" s="13" t="s">
        <v>10</v>
      </c>
      <c r="B31" s="10">
        <f>B27*G31</f>
        <v>27427.827467040002</v>
      </c>
      <c r="C31" s="10">
        <f>C27*G31</f>
        <v>33631.058296800002</v>
      </c>
      <c r="E31" s="11">
        <f>E27*G31</f>
        <v>13436.299636080001</v>
      </c>
      <c r="G31" s="1">
        <v>0.15860399999999999</v>
      </c>
    </row>
    <row r="32" spans="1:7" ht="12.75" customHeight="1">
      <c r="A32" s="13" t="s">
        <v>11</v>
      </c>
      <c r="B32" s="10">
        <f>B27*G32</f>
        <v>14346.847635120001</v>
      </c>
      <c r="C32" s="10">
        <f>C27*G32</f>
        <v>17591.610920399999</v>
      </c>
      <c r="E32" s="11">
        <f>E27*G32</f>
        <v>7028.2104512400001</v>
      </c>
      <c r="G32" s="1">
        <v>8.2961999999999994E-2</v>
      </c>
    </row>
    <row r="33" spans="1:7" ht="12.75" customHeight="1">
      <c r="A33" s="13" t="s">
        <v>12</v>
      </c>
      <c r="B33" s="10">
        <f>B27*G33</f>
        <v>24685.113893440004</v>
      </c>
      <c r="C33" s="10">
        <f>C27*G33</f>
        <v>30268.037284800004</v>
      </c>
      <c r="E33" s="11">
        <f>G33*E27</f>
        <v>12092.703558880001</v>
      </c>
      <c r="G33" s="1">
        <v>0.14274400000000001</v>
      </c>
    </row>
    <row r="34" spans="1:7">
      <c r="A34" s="13" t="s">
        <v>13</v>
      </c>
      <c r="B34" s="10">
        <f>B27*G34</f>
        <v>20254.403649480002</v>
      </c>
      <c r="C34" s="10">
        <f>C27*G34</f>
        <v>24835.252836600001</v>
      </c>
      <c r="E34" s="11">
        <f>E27*G34</f>
        <v>9922.1944104600007</v>
      </c>
      <c r="G34" s="1">
        <v>0.117123</v>
      </c>
    </row>
    <row r="35" spans="1:7" ht="12.75" customHeight="1">
      <c r="A35" s="13" t="s">
        <v>14</v>
      </c>
      <c r="B35" s="10">
        <f>B27*G35</f>
        <v>738.42288520000011</v>
      </c>
      <c r="C35" s="10">
        <f>C27*G35</f>
        <v>905.42873400000008</v>
      </c>
      <c r="E35" s="11">
        <f>E27*G35</f>
        <v>361.73740540000006</v>
      </c>
      <c r="G35" s="1">
        <v>4.2700000000000004E-3</v>
      </c>
    </row>
    <row r="36" spans="1:7" ht="12.75" customHeight="1">
      <c r="A36" s="13" t="s">
        <v>15</v>
      </c>
      <c r="B36" s="10">
        <f>B27*G36</f>
        <v>26794.893565440001</v>
      </c>
      <c r="C36" s="10">
        <f>C27*G36</f>
        <v>32854.976524800004</v>
      </c>
      <c r="E36" s="11">
        <f>E27*G36</f>
        <v>13126.23900288</v>
      </c>
      <c r="G36" s="1">
        <v>0.154944</v>
      </c>
    </row>
    <row r="37" spans="1:7" ht="22.5">
      <c r="A37" s="13" t="s">
        <v>16</v>
      </c>
      <c r="B37" s="10">
        <f>B27*G37</f>
        <v>31964.026694600001</v>
      </c>
      <c r="C37" s="10">
        <f>C27*G37</f>
        <v>39193.189707000005</v>
      </c>
      <c r="E37" s="11">
        <f>E27*G37</f>
        <v>15658.485556700001</v>
      </c>
      <c r="G37" s="1">
        <v>0.184835</v>
      </c>
    </row>
    <row r="38" spans="1:7" ht="12.75" customHeight="1">
      <c r="A38" s="13" t="s">
        <v>17</v>
      </c>
      <c r="B38" s="10">
        <f>B27*G38</f>
        <v>4430.7102439600003</v>
      </c>
      <c r="C38" s="10">
        <f>C27*G38</f>
        <v>5432.784448200001</v>
      </c>
      <c r="E38" s="11">
        <f>E27*G38</f>
        <v>2170.5091484200002</v>
      </c>
      <c r="G38" s="1">
        <v>2.5621000000000001E-2</v>
      </c>
    </row>
    <row r="39" spans="1:7" ht="12.75" customHeight="1">
      <c r="A39" s="18" t="s">
        <v>18</v>
      </c>
      <c r="B39" s="10" t="s">
        <v>167</v>
      </c>
      <c r="C39" s="10" t="s">
        <v>166</v>
      </c>
      <c r="E39" s="11" t="s">
        <v>168</v>
      </c>
    </row>
    <row r="40" spans="1:7" ht="13.5" customHeight="1" thickBot="1">
      <c r="A40" s="20" t="s">
        <v>21</v>
      </c>
      <c r="B40" s="10" t="s">
        <v>169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280625.88</v>
      </c>
      <c r="D43" s="5">
        <v>234752.13</v>
      </c>
      <c r="E43" s="6">
        <v>110483.74</v>
      </c>
    </row>
    <row r="44" spans="1:7" ht="12.75" customHeight="1">
      <c r="A44" s="18" t="s">
        <v>5</v>
      </c>
      <c r="B44" s="10" t="s">
        <v>163</v>
      </c>
      <c r="D44" s="10" t="s">
        <v>164</v>
      </c>
      <c r="E44" s="11" t="s">
        <v>165</v>
      </c>
    </row>
    <row r="45" spans="1:7" ht="12.75" customHeight="1">
      <c r="A45" s="18" t="s">
        <v>6</v>
      </c>
      <c r="B45" s="10">
        <v>212044.2</v>
      </c>
      <c r="D45" s="10">
        <v>172932.76</v>
      </c>
      <c r="E45" s="11">
        <v>84716.02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38.8040886</v>
      </c>
      <c r="D47" s="10">
        <f>D45*G47</f>
        <v>31.646695080000001</v>
      </c>
      <c r="E47" s="11">
        <f>E45*G47</f>
        <v>15.503031660000001</v>
      </c>
      <c r="G47" s="1">
        <v>1.83E-4</v>
      </c>
    </row>
    <row r="48" spans="1:7" ht="12.75" customHeight="1">
      <c r="A48" s="13" t="s">
        <v>9</v>
      </c>
      <c r="B48" s="10">
        <f>B45*G48</f>
        <v>27292.845114600001</v>
      </c>
      <c r="D48" s="10">
        <f>D45*G48</f>
        <v>22258.694337879999</v>
      </c>
      <c r="E48" s="11">
        <f>E45*G48</f>
        <v>10904.053082259999</v>
      </c>
      <c r="G48" s="1">
        <v>0.12871299999999999</v>
      </c>
    </row>
    <row r="49" spans="1:7" ht="12.75" customHeight="1">
      <c r="A49" s="13" t="s">
        <v>10</v>
      </c>
      <c r="B49" s="10">
        <f>B45*G49</f>
        <v>33631.058296800002</v>
      </c>
      <c r="D49" s="10">
        <f>D45*G49</f>
        <v>27427.827467040002</v>
      </c>
      <c r="E49" s="11">
        <f>E45*G49</f>
        <v>13436.299636080001</v>
      </c>
      <c r="G49" s="1">
        <v>0.15860399999999999</v>
      </c>
    </row>
    <row r="50" spans="1:7" ht="12.75" customHeight="1">
      <c r="A50" s="13" t="s">
        <v>11</v>
      </c>
      <c r="B50" s="10">
        <f>B45*G50</f>
        <v>17591.610920399999</v>
      </c>
      <c r="D50" s="10">
        <f>D45*G50</f>
        <v>14346.847635120001</v>
      </c>
      <c r="E50" s="11">
        <f>E45*G50</f>
        <v>7028.2104512400001</v>
      </c>
      <c r="G50" s="1">
        <v>8.2961999999999994E-2</v>
      </c>
    </row>
    <row r="51" spans="1:7" ht="12.75" customHeight="1">
      <c r="A51" s="13" t="s">
        <v>12</v>
      </c>
      <c r="B51" s="10">
        <f>B45*G51</f>
        <v>30268.037284800004</v>
      </c>
      <c r="D51" s="10">
        <f>D45*G51</f>
        <v>24685.113893440004</v>
      </c>
      <c r="E51" s="11">
        <f>G51*E45</f>
        <v>12092.703558880001</v>
      </c>
      <c r="G51" s="1">
        <v>0.14274400000000001</v>
      </c>
    </row>
    <row r="52" spans="1:7">
      <c r="A52" s="13" t="s">
        <v>13</v>
      </c>
      <c r="B52" s="10">
        <f>B45*G52</f>
        <v>24835.252836600001</v>
      </c>
      <c r="D52" s="10">
        <f>D45*G52</f>
        <v>20254.403649480002</v>
      </c>
      <c r="E52" s="11">
        <f>E45*G52</f>
        <v>9922.1944104600007</v>
      </c>
      <c r="G52" s="1">
        <v>0.117123</v>
      </c>
    </row>
    <row r="53" spans="1:7" ht="12.75" customHeight="1">
      <c r="A53" s="13" t="s">
        <v>14</v>
      </c>
      <c r="B53" s="10">
        <f>B45*G53</f>
        <v>905.42873400000008</v>
      </c>
      <c r="D53" s="10">
        <f>D45*G53</f>
        <v>738.42288520000011</v>
      </c>
      <c r="E53" s="11">
        <f>E45*G53</f>
        <v>361.73740540000006</v>
      </c>
      <c r="G53" s="1">
        <v>4.2700000000000004E-3</v>
      </c>
    </row>
    <row r="54" spans="1:7" ht="12.75" customHeight="1">
      <c r="A54" s="13" t="s">
        <v>15</v>
      </c>
      <c r="B54" s="10">
        <f>B45*G54</f>
        <v>32854.976524800004</v>
      </c>
      <c r="D54" s="10">
        <f>D45*G54</f>
        <v>26794.893565440001</v>
      </c>
      <c r="E54" s="11">
        <f>E45*G54</f>
        <v>13126.23900288</v>
      </c>
      <c r="G54" s="1">
        <v>0.154944</v>
      </c>
    </row>
    <row r="55" spans="1:7" ht="22.5">
      <c r="A55" s="13" t="s">
        <v>16</v>
      </c>
      <c r="B55" s="10">
        <f>B45*G55</f>
        <v>39193.189707000005</v>
      </c>
      <c r="D55" s="10">
        <f>D45*G55</f>
        <v>31964.026694600001</v>
      </c>
      <c r="E55" s="11">
        <f>E45*G55</f>
        <v>15658.485556700001</v>
      </c>
      <c r="G55" s="1">
        <v>0.184835</v>
      </c>
    </row>
    <row r="56" spans="1:7" ht="12.75" customHeight="1">
      <c r="A56" s="13" t="s">
        <v>17</v>
      </c>
      <c r="B56" s="10">
        <f>B45*G56</f>
        <v>5432.784448200001</v>
      </c>
      <c r="D56" s="10">
        <f>D45*G56</f>
        <v>4430.7102439600003</v>
      </c>
      <c r="E56" s="11">
        <f>E45*G56</f>
        <v>2170.5091484200002</v>
      </c>
      <c r="G56" s="1">
        <v>2.5621000000000001E-2</v>
      </c>
    </row>
    <row r="57" spans="1:7" ht="12.75" customHeight="1">
      <c r="A57" s="18" t="s">
        <v>18</v>
      </c>
      <c r="B57" s="10" t="s">
        <v>166</v>
      </c>
      <c r="D57" s="10" t="s">
        <v>167</v>
      </c>
      <c r="E57" s="11" t="s">
        <v>168</v>
      </c>
    </row>
    <row r="58" spans="1:7" ht="13.5" customHeight="1" thickBot="1">
      <c r="A58" s="20" t="s">
        <v>21</v>
      </c>
      <c r="B58" s="10"/>
      <c r="D58" s="10" t="s">
        <v>169</v>
      </c>
      <c r="E58" s="11"/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212044.2</v>
      </c>
      <c r="D64" s="78">
        <f>D37-D45</f>
        <v>-172932.76</v>
      </c>
    </row>
    <row r="65" spans="1:4" ht="12">
      <c r="A65" s="82" t="s">
        <v>1</v>
      </c>
      <c r="B65" s="82"/>
      <c r="C65" s="77">
        <f>C38-C57</f>
        <v>5432.784448200001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7"/>
  <sheetViews>
    <sheetView topLeftCell="A40" workbookViewId="0">
      <selection activeCell="A63" sqref="A63:D67"/>
    </sheetView>
  </sheetViews>
  <sheetFormatPr defaultColWidth="7.5703125" defaultRowHeight="11.25"/>
  <cols>
    <col min="1" max="1" width="64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4.5" customHeight="1">
      <c r="A1" s="85" t="s">
        <v>752</v>
      </c>
      <c r="B1" s="85"/>
      <c r="C1" s="85"/>
    </row>
    <row r="2" spans="1:7" ht="15">
      <c r="A2" s="58"/>
      <c r="B2" s="58"/>
      <c r="C2" s="58"/>
    </row>
    <row r="3" spans="1:7" ht="42.75" customHeight="1">
      <c r="A3" s="86" t="s">
        <v>606</v>
      </c>
      <c r="B3" s="87"/>
      <c r="C3" s="88"/>
    </row>
    <row r="4" spans="1:7" ht="12.75">
      <c r="A4" s="59" t="s">
        <v>607</v>
      </c>
      <c r="B4" s="60"/>
      <c r="C4" s="61" t="s">
        <v>643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271907.19</v>
      </c>
      <c r="D7" s="5">
        <v>258346.22</v>
      </c>
      <c r="E7" s="6">
        <v>82653.740000000005</v>
      </c>
    </row>
    <row r="8" spans="1:7" ht="12.75" customHeight="1">
      <c r="A8" s="18" t="s">
        <v>5</v>
      </c>
      <c r="B8" s="10" t="s">
        <v>170</v>
      </c>
      <c r="D8" s="10" t="s">
        <v>171</v>
      </c>
      <c r="E8" s="11" t="s">
        <v>172</v>
      </c>
    </row>
    <row r="9" spans="1:7" ht="12.75" customHeight="1">
      <c r="A9" s="18" t="s">
        <v>6</v>
      </c>
      <c r="B9" s="10">
        <v>206373.26</v>
      </c>
      <c r="D9" s="10">
        <v>193571.05</v>
      </c>
      <c r="E9" s="11">
        <v>63392.53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37.766306580000006</v>
      </c>
      <c r="D11" s="10">
        <f>D9*G11</f>
        <v>35.423502149999997</v>
      </c>
      <c r="E11" s="11">
        <f>E9*G11</f>
        <v>11.600832990000001</v>
      </c>
      <c r="G11" s="1">
        <v>1.83E-4</v>
      </c>
    </row>
    <row r="12" spans="1:7" ht="12.75" customHeight="1">
      <c r="A12" s="13" t="s">
        <v>9</v>
      </c>
      <c r="B12" s="10">
        <f>B9*G12</f>
        <v>26562.921414379998</v>
      </c>
      <c r="D12" s="10">
        <f>D9*G12</f>
        <v>24915.110558649998</v>
      </c>
      <c r="E12" s="11">
        <f>E9*G12</f>
        <v>8159.4427138899991</v>
      </c>
      <c r="G12" s="1">
        <v>0.12871299999999999</v>
      </c>
    </row>
    <row r="13" spans="1:7" ht="12.75" customHeight="1">
      <c r="A13" s="13" t="s">
        <v>10</v>
      </c>
      <c r="B13" s="10">
        <f>B9*G13</f>
        <v>32731.62452904</v>
      </c>
      <c r="D13" s="10">
        <f>D9*G13</f>
        <v>30701.142814199997</v>
      </c>
      <c r="E13" s="11">
        <f>E9*G13</f>
        <v>10054.30882812</v>
      </c>
      <c r="G13" s="1">
        <v>0.15860399999999999</v>
      </c>
    </row>
    <row r="14" spans="1:7" ht="12.75" customHeight="1">
      <c r="A14" s="13" t="s">
        <v>11</v>
      </c>
      <c r="B14" s="10">
        <f>B9*G14</f>
        <v>17121.138396120001</v>
      </c>
      <c r="D14" s="10">
        <f>D9*G14</f>
        <v>16059.041450099998</v>
      </c>
      <c r="E14" s="11">
        <f>E9*G14</f>
        <v>5259.1710738599995</v>
      </c>
      <c r="G14" s="1">
        <v>8.2961999999999994E-2</v>
      </c>
    </row>
    <row r="15" spans="1:7" ht="12.75" customHeight="1">
      <c r="A15" s="13" t="s">
        <v>12</v>
      </c>
      <c r="B15" s="10">
        <f>B9*G15</f>
        <v>29458.544625440005</v>
      </c>
      <c r="D15" s="10">
        <f>D9*G15</f>
        <v>27631.105961199999</v>
      </c>
      <c r="E15" s="11">
        <f>G15*E9</f>
        <v>9048.9033023200009</v>
      </c>
      <c r="G15" s="1">
        <v>0.14274400000000001</v>
      </c>
    </row>
    <row r="16" spans="1:7">
      <c r="A16" s="13" t="s">
        <v>13</v>
      </c>
      <c r="B16" s="10">
        <f>B9*G16</f>
        <v>24171.055330980002</v>
      </c>
      <c r="D16" s="10">
        <f>D9*G16</f>
        <v>22671.622089149998</v>
      </c>
      <c r="E16" s="11">
        <f>E9*G16</f>
        <v>7424.7232911900001</v>
      </c>
      <c r="G16" s="1">
        <v>0.117123</v>
      </c>
    </row>
    <row r="17" spans="1:7" ht="12.75" customHeight="1">
      <c r="A17" s="13" t="s">
        <v>14</v>
      </c>
      <c r="B17" s="10">
        <f>B9*G17</f>
        <v>881.2138202000001</v>
      </c>
      <c r="D17" s="10">
        <f>D9*G17</f>
        <v>826.5483835</v>
      </c>
      <c r="E17" s="11">
        <f>E9*G17</f>
        <v>270.68610310000003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31976.298397440001</v>
      </c>
      <c r="D18" s="10">
        <f>D9*G18</f>
        <v>29992.672771199999</v>
      </c>
      <c r="E18" s="11">
        <f>E9*G18</f>
        <v>9822.2921683200002</v>
      </c>
      <c r="G18" s="1">
        <v>0.154944</v>
      </c>
    </row>
    <row r="19" spans="1:7">
      <c r="A19" s="13" t="s">
        <v>16</v>
      </c>
      <c r="B19" s="10">
        <f>B9*G19</f>
        <v>38145.001512100003</v>
      </c>
      <c r="D19" s="10">
        <f>D9*G19</f>
        <v>35778.705026749994</v>
      </c>
      <c r="E19" s="11">
        <f>E9*G19</f>
        <v>11717.158282549999</v>
      </c>
      <c r="G19" s="1">
        <v>0.184835</v>
      </c>
    </row>
    <row r="20" spans="1:7" ht="12.75" customHeight="1">
      <c r="A20" s="13" t="s">
        <v>17</v>
      </c>
      <c r="B20" s="10">
        <f>B9*G20</f>
        <v>5287.4892944600006</v>
      </c>
      <c r="D20" s="10">
        <f>D9*G20</f>
        <v>4959.4838720500002</v>
      </c>
      <c r="E20" s="11">
        <f>E9*G20</f>
        <v>1624.1800111300001</v>
      </c>
      <c r="G20" s="1">
        <v>2.5621000000000001E-2</v>
      </c>
    </row>
    <row r="21" spans="1:7" ht="12.75" customHeight="1">
      <c r="A21" s="18" t="s">
        <v>18</v>
      </c>
      <c r="B21" s="10" t="s">
        <v>173</v>
      </c>
      <c r="D21" s="10" t="s">
        <v>174</v>
      </c>
      <c r="E21" s="11" t="s">
        <v>175</v>
      </c>
    </row>
    <row r="22" spans="1:7" ht="13.5" customHeight="1" thickBot="1">
      <c r="A22" s="20" t="s">
        <v>21</v>
      </c>
      <c r="B22" s="21"/>
      <c r="D22" s="21" t="s">
        <v>176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258346.22</v>
      </c>
      <c r="C25" s="5">
        <v>271907.19</v>
      </c>
      <c r="E25" s="6">
        <v>82653.740000000005</v>
      </c>
    </row>
    <row r="26" spans="1:7" ht="12.75" customHeight="1">
      <c r="A26" s="18" t="s">
        <v>5</v>
      </c>
      <c r="B26" s="10" t="s">
        <v>171</v>
      </c>
      <c r="C26" s="10" t="s">
        <v>170</v>
      </c>
      <c r="E26" s="11" t="s">
        <v>172</v>
      </c>
    </row>
    <row r="27" spans="1:7" ht="12.75" customHeight="1">
      <c r="A27" s="18" t="s">
        <v>6</v>
      </c>
      <c r="B27" s="10">
        <v>193571.05</v>
      </c>
      <c r="C27" s="10">
        <v>206373.26</v>
      </c>
      <c r="E27" s="11">
        <v>63392.53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35.423502149999997</v>
      </c>
      <c r="C29" s="10">
        <f>C27*G29</f>
        <v>37.766306580000006</v>
      </c>
      <c r="E29" s="11">
        <f>E27*G29</f>
        <v>11.600832990000001</v>
      </c>
      <c r="G29" s="1">
        <v>1.83E-4</v>
      </c>
    </row>
    <row r="30" spans="1:7" ht="12.75" customHeight="1">
      <c r="A30" s="13" t="s">
        <v>9</v>
      </c>
      <c r="B30" s="10">
        <f>B27*G30</f>
        <v>24915.110558649998</v>
      </c>
      <c r="C30" s="10">
        <f>C27*G30</f>
        <v>26562.921414379998</v>
      </c>
      <c r="E30" s="11">
        <f>E27*G30</f>
        <v>8159.4427138899991</v>
      </c>
      <c r="G30" s="1">
        <v>0.12871299999999999</v>
      </c>
    </row>
    <row r="31" spans="1:7" ht="12.75" customHeight="1">
      <c r="A31" s="13" t="s">
        <v>10</v>
      </c>
      <c r="B31" s="10">
        <f>B27*G31</f>
        <v>30701.142814199997</v>
      </c>
      <c r="C31" s="10">
        <f>C27*G31</f>
        <v>32731.62452904</v>
      </c>
      <c r="E31" s="11">
        <f>E27*G31</f>
        <v>10054.30882812</v>
      </c>
      <c r="G31" s="1">
        <v>0.15860399999999999</v>
      </c>
    </row>
    <row r="32" spans="1:7" ht="12.75" customHeight="1">
      <c r="A32" s="13" t="s">
        <v>11</v>
      </c>
      <c r="B32" s="10">
        <f>B27*G32</f>
        <v>16059.041450099998</v>
      </c>
      <c r="C32" s="10">
        <f>C27*G32</f>
        <v>17121.138396120001</v>
      </c>
      <c r="E32" s="11">
        <f>E27*G32</f>
        <v>5259.1710738599995</v>
      </c>
      <c r="G32" s="1">
        <v>8.2961999999999994E-2</v>
      </c>
    </row>
    <row r="33" spans="1:7" ht="12.75" customHeight="1">
      <c r="A33" s="13" t="s">
        <v>12</v>
      </c>
      <c r="B33" s="10">
        <f>B27*G33</f>
        <v>27631.105961199999</v>
      </c>
      <c r="C33" s="10">
        <f>C27*G33</f>
        <v>29458.544625440005</v>
      </c>
      <c r="E33" s="11">
        <f>G33*E27</f>
        <v>9048.9033023200009</v>
      </c>
      <c r="G33" s="1">
        <v>0.14274400000000001</v>
      </c>
    </row>
    <row r="34" spans="1:7">
      <c r="A34" s="13" t="s">
        <v>13</v>
      </c>
      <c r="B34" s="10">
        <f>B27*G34</f>
        <v>22671.622089149998</v>
      </c>
      <c r="C34" s="10">
        <f>C27*G34</f>
        <v>24171.055330980002</v>
      </c>
      <c r="E34" s="11">
        <f>E27*G34</f>
        <v>7424.7232911900001</v>
      </c>
      <c r="G34" s="1">
        <v>0.117123</v>
      </c>
    </row>
    <row r="35" spans="1:7" ht="12.75" customHeight="1">
      <c r="A35" s="13" t="s">
        <v>14</v>
      </c>
      <c r="B35" s="10">
        <f>B27*G35</f>
        <v>826.5483835</v>
      </c>
      <c r="C35" s="10">
        <f>C27*G35</f>
        <v>881.2138202000001</v>
      </c>
      <c r="E35" s="11">
        <f>E27*G35</f>
        <v>270.68610310000003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29992.672771199999</v>
      </c>
      <c r="C36" s="10">
        <f>C27*G36</f>
        <v>31976.298397440001</v>
      </c>
      <c r="E36" s="11">
        <f>E27*G36</f>
        <v>9822.2921683200002</v>
      </c>
      <c r="G36" s="1">
        <v>0.154944</v>
      </c>
    </row>
    <row r="37" spans="1:7">
      <c r="A37" s="13" t="s">
        <v>16</v>
      </c>
      <c r="B37" s="10">
        <f>B27*G37</f>
        <v>35778.705026749994</v>
      </c>
      <c r="C37" s="10">
        <f>C27*G37</f>
        <v>38145.001512100003</v>
      </c>
      <c r="E37" s="11">
        <f>E27*G37</f>
        <v>11717.158282549999</v>
      </c>
      <c r="G37" s="1">
        <v>0.184835</v>
      </c>
    </row>
    <row r="38" spans="1:7" ht="12.75" customHeight="1">
      <c r="A38" s="13" t="s">
        <v>17</v>
      </c>
      <c r="B38" s="10">
        <f>B27*G38</f>
        <v>4959.4838720500002</v>
      </c>
      <c r="C38" s="10">
        <f>C27*G38</f>
        <v>5287.4892944600006</v>
      </c>
      <c r="E38" s="11">
        <f>E27*G38</f>
        <v>1624.1800111300001</v>
      </c>
      <c r="G38" s="1">
        <v>2.5621000000000001E-2</v>
      </c>
    </row>
    <row r="39" spans="1:7" ht="12.75" customHeight="1">
      <c r="A39" s="18" t="s">
        <v>18</v>
      </c>
      <c r="B39" s="10" t="s">
        <v>174</v>
      </c>
      <c r="C39" s="10" t="s">
        <v>173</v>
      </c>
      <c r="E39" s="11" t="s">
        <v>175</v>
      </c>
    </row>
    <row r="40" spans="1:7" ht="13.5" customHeight="1" thickBot="1">
      <c r="A40" s="20" t="s">
        <v>21</v>
      </c>
      <c r="B40" s="21" t="s">
        <v>176</v>
      </c>
      <c r="C40" s="2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271907.19</v>
      </c>
      <c r="D43" s="5">
        <v>258346.22</v>
      </c>
      <c r="E43" s="6">
        <v>82653.740000000005</v>
      </c>
    </row>
    <row r="44" spans="1:7" ht="12.75" customHeight="1">
      <c r="A44" s="18" t="s">
        <v>5</v>
      </c>
      <c r="B44" s="10" t="s">
        <v>170</v>
      </c>
      <c r="D44" s="10" t="s">
        <v>171</v>
      </c>
      <c r="E44" s="11" t="s">
        <v>172</v>
      </c>
    </row>
    <row r="45" spans="1:7" ht="12.75" customHeight="1">
      <c r="A45" s="18" t="s">
        <v>6</v>
      </c>
      <c r="B45" s="10">
        <v>206373.26</v>
      </c>
      <c r="D45" s="10">
        <v>193571.05</v>
      </c>
      <c r="E45" s="11">
        <v>63392.53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37.766306580000006</v>
      </c>
      <c r="D47" s="10">
        <f>D45*G47</f>
        <v>35.423502149999997</v>
      </c>
      <c r="E47" s="11">
        <f>E45*G47</f>
        <v>11.600832990000001</v>
      </c>
      <c r="G47" s="1">
        <v>1.83E-4</v>
      </c>
    </row>
    <row r="48" spans="1:7" ht="12.75" customHeight="1">
      <c r="A48" s="13" t="s">
        <v>9</v>
      </c>
      <c r="B48" s="10">
        <f>B45*G48</f>
        <v>26562.921414379998</v>
      </c>
      <c r="D48" s="10">
        <f>D45*G48</f>
        <v>24915.110558649998</v>
      </c>
      <c r="E48" s="11">
        <f>E45*G48</f>
        <v>8159.4427138899991</v>
      </c>
      <c r="G48" s="1">
        <v>0.12871299999999999</v>
      </c>
    </row>
    <row r="49" spans="1:7" ht="12.75" customHeight="1">
      <c r="A49" s="13" t="s">
        <v>10</v>
      </c>
      <c r="B49" s="10">
        <f>B45*G49</f>
        <v>32731.62452904</v>
      </c>
      <c r="D49" s="10">
        <f>D45*G49</f>
        <v>30701.142814199997</v>
      </c>
      <c r="E49" s="11">
        <f>E45*G49</f>
        <v>10054.30882812</v>
      </c>
      <c r="G49" s="1">
        <v>0.15860399999999999</v>
      </c>
    </row>
    <row r="50" spans="1:7" ht="12.75" customHeight="1">
      <c r="A50" s="13" t="s">
        <v>11</v>
      </c>
      <c r="B50" s="10">
        <f>B45*G50</f>
        <v>17121.138396120001</v>
      </c>
      <c r="D50" s="10">
        <f>D45*G50</f>
        <v>16059.041450099998</v>
      </c>
      <c r="E50" s="11">
        <f>E45*G50</f>
        <v>5259.1710738599995</v>
      </c>
      <c r="G50" s="1">
        <v>8.2961999999999994E-2</v>
      </c>
    </row>
    <row r="51" spans="1:7" ht="12.75" customHeight="1">
      <c r="A51" s="13" t="s">
        <v>12</v>
      </c>
      <c r="B51" s="10">
        <f>B45*G51</f>
        <v>29458.544625440005</v>
      </c>
      <c r="D51" s="10">
        <f>D45*G51</f>
        <v>27631.105961199999</v>
      </c>
      <c r="E51" s="11">
        <f>G51*E45</f>
        <v>9048.9033023200009</v>
      </c>
      <c r="G51" s="1">
        <v>0.14274400000000001</v>
      </c>
    </row>
    <row r="52" spans="1:7">
      <c r="A52" s="13" t="s">
        <v>13</v>
      </c>
      <c r="B52" s="10">
        <f>B45*G52</f>
        <v>24171.055330980002</v>
      </c>
      <c r="D52" s="10">
        <f>D45*G52</f>
        <v>22671.622089149998</v>
      </c>
      <c r="E52" s="11">
        <f>E45*G52</f>
        <v>7424.7232911900001</v>
      </c>
      <c r="G52" s="1">
        <v>0.117123</v>
      </c>
    </row>
    <row r="53" spans="1:7" ht="12.75" customHeight="1">
      <c r="A53" s="13" t="s">
        <v>14</v>
      </c>
      <c r="B53" s="10">
        <f>B45*G53</f>
        <v>881.2138202000001</v>
      </c>
      <c r="D53" s="10">
        <f>D45*G53</f>
        <v>826.5483835</v>
      </c>
      <c r="E53" s="11">
        <f>E45*G53</f>
        <v>270.68610310000003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31976.298397440001</v>
      </c>
      <c r="D54" s="10">
        <f>D45*G54</f>
        <v>29992.672771199999</v>
      </c>
      <c r="E54" s="11">
        <f>E45*G54</f>
        <v>9822.2921683200002</v>
      </c>
      <c r="G54" s="1">
        <v>0.154944</v>
      </c>
    </row>
    <row r="55" spans="1:7">
      <c r="A55" s="13" t="s">
        <v>16</v>
      </c>
      <c r="B55" s="10">
        <f>B45*G55</f>
        <v>38145.001512100003</v>
      </c>
      <c r="D55" s="10">
        <f>D45*G55</f>
        <v>35778.705026749994</v>
      </c>
      <c r="E55" s="11">
        <f>E45*G55</f>
        <v>11717.158282549999</v>
      </c>
      <c r="G55" s="1">
        <v>0.184835</v>
      </c>
    </row>
    <row r="56" spans="1:7" ht="12.75" customHeight="1">
      <c r="A56" s="13" t="s">
        <v>17</v>
      </c>
      <c r="B56" s="10">
        <f>B45*G56</f>
        <v>5287.4892944600006</v>
      </c>
      <c r="D56" s="10">
        <f>D45*G56</f>
        <v>4959.4838720500002</v>
      </c>
      <c r="E56" s="11">
        <f>E45*G56</f>
        <v>1624.1800111300001</v>
      </c>
      <c r="G56" s="1">
        <v>2.5621000000000001E-2</v>
      </c>
    </row>
    <row r="57" spans="1:7" ht="12.75" customHeight="1">
      <c r="A57" s="18" t="s">
        <v>18</v>
      </c>
      <c r="B57" s="10" t="s">
        <v>173</v>
      </c>
      <c r="D57" s="10" t="s">
        <v>174</v>
      </c>
      <c r="E57" s="11" t="s">
        <v>175</v>
      </c>
    </row>
    <row r="58" spans="1:7" ht="13.5" customHeight="1" thickBot="1">
      <c r="A58" s="20" t="s">
        <v>21</v>
      </c>
      <c r="B58" s="21"/>
      <c r="D58" s="21" t="s">
        <v>176</v>
      </c>
      <c r="E58" s="22"/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206373.26</v>
      </c>
      <c r="D64" s="78">
        <f>D37-D45</f>
        <v>-193571.05</v>
      </c>
    </row>
    <row r="65" spans="1:4" ht="12">
      <c r="A65" s="82" t="s">
        <v>1</v>
      </c>
      <c r="B65" s="82"/>
      <c r="C65" s="77">
        <f>C38-C57</f>
        <v>5287.4892944600006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67"/>
  <sheetViews>
    <sheetView topLeftCell="A40" workbookViewId="0">
      <selection activeCell="A63" sqref="A63:D67"/>
    </sheetView>
  </sheetViews>
  <sheetFormatPr defaultColWidth="7.5703125" defaultRowHeight="11.25"/>
  <cols>
    <col min="1" max="1" width="56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73.5" customHeight="1">
      <c r="A1" s="85" t="s">
        <v>753</v>
      </c>
      <c r="B1" s="85"/>
      <c r="C1" s="85"/>
    </row>
    <row r="2" spans="1:7" ht="15">
      <c r="A2" s="58"/>
      <c r="B2" s="58"/>
      <c r="C2" s="58"/>
    </row>
    <row r="3" spans="1:7" ht="36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644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269973.23</v>
      </c>
      <c r="D7" s="5">
        <v>289912.84999999998</v>
      </c>
      <c r="E7" s="6">
        <v>54553.15</v>
      </c>
    </row>
    <row r="8" spans="1:7" ht="12.75" customHeight="1">
      <c r="A8" s="18" t="s">
        <v>5</v>
      </c>
      <c r="B8" s="10" t="s">
        <v>177</v>
      </c>
      <c r="D8" s="10" t="s">
        <v>178</v>
      </c>
      <c r="E8" s="11">
        <v>175</v>
      </c>
    </row>
    <row r="9" spans="1:7" ht="12.75" customHeight="1">
      <c r="A9" s="18" t="s">
        <v>6</v>
      </c>
      <c r="B9" s="10">
        <v>204639.56</v>
      </c>
      <c r="D9" s="10">
        <v>216312.07</v>
      </c>
      <c r="E9" s="11">
        <v>41910.639999999999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37.449039480000003</v>
      </c>
      <c r="D11" s="10">
        <f>D9*G11</f>
        <v>39.585108810000001</v>
      </c>
      <c r="E11" s="11">
        <f>E9*G11</f>
        <v>7.6696471199999996</v>
      </c>
      <c r="G11" s="1">
        <v>1.83E-4</v>
      </c>
    </row>
    <row r="12" spans="1:7" ht="12.75" customHeight="1">
      <c r="A12" s="13" t="s">
        <v>9</v>
      </c>
      <c r="B12" s="10">
        <f>B9*G12</f>
        <v>26339.771686279997</v>
      </c>
      <c r="D12" s="10">
        <f>D9*G12</f>
        <v>27842.175465910001</v>
      </c>
      <c r="E12" s="11">
        <f>E9*G12</f>
        <v>5394.4442063199995</v>
      </c>
      <c r="G12" s="1">
        <v>0.12871299999999999</v>
      </c>
    </row>
    <row r="13" spans="1:7" ht="12.75" customHeight="1">
      <c r="A13" s="13" t="s">
        <v>10</v>
      </c>
      <c r="B13" s="10">
        <f>B9*G13</f>
        <v>32456.652774239999</v>
      </c>
      <c r="D13" s="10">
        <f>D9*G13</f>
        <v>34307.95955028</v>
      </c>
      <c r="E13" s="11">
        <f>E9*G13</f>
        <v>6647.1951465599996</v>
      </c>
      <c r="G13" s="1">
        <v>0.15860399999999999</v>
      </c>
    </row>
    <row r="14" spans="1:7" ht="12.75" customHeight="1">
      <c r="A14" s="13" t="s">
        <v>11</v>
      </c>
      <c r="B14" s="10">
        <f>B9*G14</f>
        <v>16977.307176719998</v>
      </c>
      <c r="D14" s="10">
        <f>D9*G14</f>
        <v>17945.681951340001</v>
      </c>
      <c r="E14" s="11">
        <f>E9*G14</f>
        <v>3476.9905156799996</v>
      </c>
      <c r="G14" s="1">
        <v>8.2961999999999994E-2</v>
      </c>
    </row>
    <row r="15" spans="1:7" ht="12.75" customHeight="1">
      <c r="A15" s="13" t="s">
        <v>12</v>
      </c>
      <c r="B15" s="10">
        <f>B9*G15</f>
        <v>29211.069352640003</v>
      </c>
      <c r="D15" s="10">
        <f>D9*G15</f>
        <v>30877.250120080003</v>
      </c>
      <c r="E15" s="11">
        <f>G15*E9</f>
        <v>5982.4923961600007</v>
      </c>
      <c r="G15" s="1">
        <v>0.14274400000000001</v>
      </c>
    </row>
    <row r="16" spans="1:7">
      <c r="A16" s="13" t="s">
        <v>13</v>
      </c>
      <c r="B16" s="10">
        <f>B9*G16</f>
        <v>23967.999185880002</v>
      </c>
      <c r="D16" s="10">
        <f>D9*G16</f>
        <v>25335.118574610002</v>
      </c>
      <c r="E16" s="11">
        <f>E9*G16</f>
        <v>4908.6998887199998</v>
      </c>
      <c r="G16" s="1">
        <v>0.117123</v>
      </c>
    </row>
    <row r="17" spans="1:7" ht="12.75" customHeight="1">
      <c r="A17" s="13" t="s">
        <v>14</v>
      </c>
      <c r="B17" s="10">
        <f>B9*G17</f>
        <v>873.81092120000005</v>
      </c>
      <c r="D17" s="10">
        <f>D9*G17</f>
        <v>923.65253890000008</v>
      </c>
      <c r="E17" s="11">
        <f>E9*G17</f>
        <v>178.95843280000003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31707.671984640001</v>
      </c>
      <c r="D18" s="10">
        <f>D9*G18</f>
        <v>33516.25737408</v>
      </c>
      <c r="E18" s="11">
        <f>E9*G18</f>
        <v>6493.8022041599997</v>
      </c>
      <c r="G18" s="1">
        <v>0.154944</v>
      </c>
    </row>
    <row r="19" spans="1:7" ht="22.5">
      <c r="A19" s="13" t="s">
        <v>16</v>
      </c>
      <c r="B19" s="10">
        <f>B9*G19</f>
        <v>37824.5530726</v>
      </c>
      <c r="D19" s="10">
        <f>D9*G19</f>
        <v>39982.041458450003</v>
      </c>
      <c r="E19" s="11">
        <f>E9*G19</f>
        <v>7746.5531443999998</v>
      </c>
      <c r="G19" s="1">
        <v>0.184835</v>
      </c>
    </row>
    <row r="20" spans="1:7" ht="12.75" customHeight="1">
      <c r="A20" s="13" t="s">
        <v>17</v>
      </c>
      <c r="B20" s="10">
        <f>B9*G20</f>
        <v>5243.0701667600006</v>
      </c>
      <c r="D20" s="10">
        <f>D9*G20</f>
        <v>5542.1315454700007</v>
      </c>
      <c r="E20" s="11">
        <f>E9*G20</f>
        <v>1073.79250744</v>
      </c>
      <c r="G20" s="1">
        <v>2.5621000000000001E-2</v>
      </c>
    </row>
    <row r="21" spans="1:7" ht="12.75" customHeight="1">
      <c r="A21" s="18" t="s">
        <v>18</v>
      </c>
      <c r="B21" s="10" t="s">
        <v>179</v>
      </c>
      <c r="D21" s="10" t="s">
        <v>180</v>
      </c>
      <c r="E21" s="11" t="s">
        <v>181</v>
      </c>
    </row>
    <row r="22" spans="1:7" ht="13.5" customHeight="1" thickBot="1">
      <c r="A22" s="20" t="s">
        <v>21</v>
      </c>
      <c r="B22" s="10" t="s">
        <v>25</v>
      </c>
      <c r="D22" s="10" t="s">
        <v>183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289912.84999999998</v>
      </c>
      <c r="C25" s="5">
        <v>269973.23</v>
      </c>
      <c r="E25" s="6">
        <v>54553.15</v>
      </c>
    </row>
    <row r="26" spans="1:7" ht="12.75" customHeight="1">
      <c r="A26" s="18" t="s">
        <v>5</v>
      </c>
      <c r="B26" s="10" t="s">
        <v>178</v>
      </c>
      <c r="C26" s="10" t="s">
        <v>177</v>
      </c>
      <c r="E26" s="11">
        <v>175</v>
      </c>
    </row>
    <row r="27" spans="1:7" ht="12.75" customHeight="1">
      <c r="A27" s="18" t="s">
        <v>6</v>
      </c>
      <c r="B27" s="10">
        <v>216312.07</v>
      </c>
      <c r="C27" s="10">
        <v>204639.56</v>
      </c>
      <c r="E27" s="11">
        <v>41910.639999999999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39.585108810000001</v>
      </c>
      <c r="C29" s="10">
        <f>C27*G29</f>
        <v>37.449039480000003</v>
      </c>
      <c r="E29" s="11">
        <f>E27*G29</f>
        <v>7.6696471199999996</v>
      </c>
      <c r="G29" s="1">
        <v>1.83E-4</v>
      </c>
    </row>
    <row r="30" spans="1:7" ht="12.75" customHeight="1">
      <c r="A30" s="13" t="s">
        <v>9</v>
      </c>
      <c r="B30" s="10">
        <f>B27*G30</f>
        <v>27842.175465910001</v>
      </c>
      <c r="C30" s="10">
        <f>C27*G30</f>
        <v>26339.771686279997</v>
      </c>
      <c r="E30" s="11">
        <f>E27*G30</f>
        <v>5394.4442063199995</v>
      </c>
      <c r="G30" s="1">
        <v>0.12871299999999999</v>
      </c>
    </row>
    <row r="31" spans="1:7" ht="12.75" customHeight="1">
      <c r="A31" s="13" t="s">
        <v>10</v>
      </c>
      <c r="B31" s="10">
        <f>B27*G31</f>
        <v>34307.95955028</v>
      </c>
      <c r="C31" s="10">
        <f>C27*G31</f>
        <v>32456.652774239999</v>
      </c>
      <c r="E31" s="11">
        <f>E27*G31</f>
        <v>6647.1951465599996</v>
      </c>
      <c r="G31" s="1">
        <v>0.15860399999999999</v>
      </c>
    </row>
    <row r="32" spans="1:7" ht="12.75" customHeight="1">
      <c r="A32" s="13" t="s">
        <v>11</v>
      </c>
      <c r="B32" s="10">
        <f>B27*G32</f>
        <v>17945.681951340001</v>
      </c>
      <c r="C32" s="10">
        <f>C27*G32</f>
        <v>16977.307176719998</v>
      </c>
      <c r="E32" s="11">
        <f>E27*G32</f>
        <v>3476.9905156799996</v>
      </c>
      <c r="G32" s="1">
        <v>8.2961999999999994E-2</v>
      </c>
    </row>
    <row r="33" spans="1:7" ht="12.75" customHeight="1">
      <c r="A33" s="13" t="s">
        <v>12</v>
      </c>
      <c r="B33" s="10">
        <f>B27*G33</f>
        <v>30877.250120080003</v>
      </c>
      <c r="C33" s="10">
        <f>C27*G33</f>
        <v>29211.069352640003</v>
      </c>
      <c r="E33" s="11">
        <f>G33*E27</f>
        <v>5982.4923961600007</v>
      </c>
      <c r="G33" s="1">
        <v>0.14274400000000001</v>
      </c>
    </row>
    <row r="34" spans="1:7">
      <c r="A34" s="13" t="s">
        <v>13</v>
      </c>
      <c r="B34" s="10">
        <f>B27*G34</f>
        <v>25335.118574610002</v>
      </c>
      <c r="C34" s="10">
        <f>C27*G34</f>
        <v>23967.999185880002</v>
      </c>
      <c r="E34" s="11">
        <f>E27*G34</f>
        <v>4908.6998887199998</v>
      </c>
      <c r="G34" s="1">
        <v>0.117123</v>
      </c>
    </row>
    <row r="35" spans="1:7" ht="12.75" customHeight="1">
      <c r="A35" s="13" t="s">
        <v>14</v>
      </c>
      <c r="B35" s="10">
        <f>B27*G35</f>
        <v>923.65253890000008</v>
      </c>
      <c r="C35" s="10">
        <f>C27*G35</f>
        <v>873.81092120000005</v>
      </c>
      <c r="E35" s="11">
        <f>E27*G35</f>
        <v>178.95843280000003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33516.25737408</v>
      </c>
      <c r="C36" s="10">
        <f>C27*G36</f>
        <v>31707.671984640001</v>
      </c>
      <c r="E36" s="11">
        <f>E27*G36</f>
        <v>6493.8022041599997</v>
      </c>
      <c r="G36" s="1">
        <v>0.154944</v>
      </c>
    </row>
    <row r="37" spans="1:7" ht="22.5">
      <c r="A37" s="13" t="s">
        <v>16</v>
      </c>
      <c r="B37" s="10">
        <f>B27*G37</f>
        <v>39982.041458450003</v>
      </c>
      <c r="C37" s="10">
        <f>C27*G37</f>
        <v>37824.5530726</v>
      </c>
      <c r="E37" s="11">
        <f>E27*G37</f>
        <v>7746.5531443999998</v>
      </c>
      <c r="G37" s="1">
        <v>0.184835</v>
      </c>
    </row>
    <row r="38" spans="1:7" ht="12.75" customHeight="1">
      <c r="A38" s="13" t="s">
        <v>17</v>
      </c>
      <c r="B38" s="10">
        <f>B27*G38</f>
        <v>5542.1315454700007</v>
      </c>
      <c r="C38" s="10">
        <f>C27*G38</f>
        <v>5243.0701667600006</v>
      </c>
      <c r="E38" s="11">
        <f>E27*G38</f>
        <v>1073.79250744</v>
      </c>
      <c r="G38" s="1">
        <v>2.5621000000000001E-2</v>
      </c>
    </row>
    <row r="39" spans="1:7" ht="12.75" customHeight="1">
      <c r="A39" s="18" t="s">
        <v>18</v>
      </c>
      <c r="B39" s="10" t="s">
        <v>180</v>
      </c>
      <c r="C39" s="10" t="s">
        <v>179</v>
      </c>
      <c r="E39" s="11" t="s">
        <v>181</v>
      </c>
    </row>
    <row r="40" spans="1:7" ht="13.5" customHeight="1" thickBot="1">
      <c r="A40" s="20" t="s">
        <v>21</v>
      </c>
      <c r="B40" s="10" t="s">
        <v>183</v>
      </c>
      <c r="C40" s="10" t="s">
        <v>25</v>
      </c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269973.23</v>
      </c>
      <c r="D43" s="5">
        <v>289912.84999999998</v>
      </c>
      <c r="E43" s="6">
        <v>54553.15</v>
      </c>
    </row>
    <row r="44" spans="1:7" ht="12.75" customHeight="1">
      <c r="A44" s="18" t="s">
        <v>5</v>
      </c>
      <c r="B44" s="10" t="s">
        <v>177</v>
      </c>
      <c r="D44" s="10" t="s">
        <v>178</v>
      </c>
      <c r="E44" s="11">
        <v>175</v>
      </c>
    </row>
    <row r="45" spans="1:7" ht="12.75" customHeight="1">
      <c r="A45" s="18" t="s">
        <v>6</v>
      </c>
      <c r="B45" s="10">
        <v>204639.56</v>
      </c>
      <c r="D45" s="10">
        <v>216312.07</v>
      </c>
      <c r="E45" s="11">
        <v>41910.639999999999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37.449039480000003</v>
      </c>
      <c r="D47" s="10">
        <f>D45*G47</f>
        <v>39.585108810000001</v>
      </c>
      <c r="E47" s="11">
        <f>E45*G47</f>
        <v>7.6696471199999996</v>
      </c>
      <c r="G47" s="1">
        <v>1.83E-4</v>
      </c>
    </row>
    <row r="48" spans="1:7" ht="12.75" customHeight="1">
      <c r="A48" s="13" t="s">
        <v>9</v>
      </c>
      <c r="B48" s="10">
        <f>B45*G48</f>
        <v>26339.771686279997</v>
      </c>
      <c r="D48" s="10">
        <f>D45*G48</f>
        <v>27842.175465910001</v>
      </c>
      <c r="E48" s="11">
        <f>E45*G48</f>
        <v>5394.4442063199995</v>
      </c>
      <c r="G48" s="1">
        <v>0.12871299999999999</v>
      </c>
    </row>
    <row r="49" spans="1:7" ht="12.75" customHeight="1">
      <c r="A49" s="13" t="s">
        <v>10</v>
      </c>
      <c r="B49" s="10">
        <f>B45*G49</f>
        <v>32456.652774239999</v>
      </c>
      <c r="D49" s="10">
        <f>D45*G49</f>
        <v>34307.95955028</v>
      </c>
      <c r="E49" s="11">
        <f>E45*G49</f>
        <v>6647.1951465599996</v>
      </c>
      <c r="G49" s="1">
        <v>0.15860399999999999</v>
      </c>
    </row>
    <row r="50" spans="1:7" ht="12.75" customHeight="1">
      <c r="A50" s="13" t="s">
        <v>11</v>
      </c>
      <c r="B50" s="10">
        <f>B45*G50</f>
        <v>16977.307176719998</v>
      </c>
      <c r="D50" s="10">
        <f>D45*G50</f>
        <v>17945.681951340001</v>
      </c>
      <c r="E50" s="11">
        <f>E45*G50</f>
        <v>3476.9905156799996</v>
      </c>
      <c r="G50" s="1">
        <v>8.2961999999999994E-2</v>
      </c>
    </row>
    <row r="51" spans="1:7" ht="12.75" customHeight="1">
      <c r="A51" s="13" t="s">
        <v>12</v>
      </c>
      <c r="B51" s="10">
        <f>B45*G51</f>
        <v>29211.069352640003</v>
      </c>
      <c r="D51" s="10">
        <f>D45*G51</f>
        <v>30877.250120080003</v>
      </c>
      <c r="E51" s="11">
        <f>G51*E45</f>
        <v>5982.4923961600007</v>
      </c>
      <c r="G51" s="1">
        <v>0.14274400000000001</v>
      </c>
    </row>
    <row r="52" spans="1:7">
      <c r="A52" s="13" t="s">
        <v>13</v>
      </c>
      <c r="B52" s="10">
        <f>B45*G52</f>
        <v>23967.999185880002</v>
      </c>
      <c r="D52" s="10">
        <f>D45*G52</f>
        <v>25335.118574610002</v>
      </c>
      <c r="E52" s="11">
        <f>E45*G52</f>
        <v>4908.6998887199998</v>
      </c>
      <c r="G52" s="1">
        <v>0.117123</v>
      </c>
    </row>
    <row r="53" spans="1:7" ht="12.75" customHeight="1">
      <c r="A53" s="13" t="s">
        <v>14</v>
      </c>
      <c r="B53" s="10">
        <f>B45*G53</f>
        <v>873.81092120000005</v>
      </c>
      <c r="D53" s="10">
        <f>D45*G53</f>
        <v>923.65253890000008</v>
      </c>
      <c r="E53" s="11">
        <f>E45*G53</f>
        <v>178.95843280000003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31707.671984640001</v>
      </c>
      <c r="D54" s="10">
        <f>D45*G54</f>
        <v>33516.25737408</v>
      </c>
      <c r="E54" s="11">
        <f>E45*G54</f>
        <v>6493.8022041599997</v>
      </c>
      <c r="G54" s="1">
        <v>0.154944</v>
      </c>
    </row>
    <row r="55" spans="1:7" ht="22.5">
      <c r="A55" s="13" t="s">
        <v>16</v>
      </c>
      <c r="B55" s="10">
        <f>B45*G55</f>
        <v>37824.5530726</v>
      </c>
      <c r="D55" s="10">
        <f>D45*G55</f>
        <v>39982.041458450003</v>
      </c>
      <c r="E55" s="11">
        <f>E45*G55</f>
        <v>7746.5531443999998</v>
      </c>
      <c r="G55" s="1">
        <v>0.184835</v>
      </c>
    </row>
    <row r="56" spans="1:7" ht="12.75" customHeight="1">
      <c r="A56" s="13" t="s">
        <v>17</v>
      </c>
      <c r="B56" s="10">
        <f>B45*G56</f>
        <v>5243.0701667600006</v>
      </c>
      <c r="D56" s="10">
        <f>D45*G56</f>
        <v>5542.1315454700007</v>
      </c>
      <c r="E56" s="11">
        <f>E45*G56</f>
        <v>1073.79250744</v>
      </c>
      <c r="G56" s="1">
        <v>2.5621000000000001E-2</v>
      </c>
    </row>
    <row r="57" spans="1:7" ht="12.75" customHeight="1">
      <c r="A57" s="18" t="s">
        <v>18</v>
      </c>
      <c r="B57" s="10" t="s">
        <v>179</v>
      </c>
      <c r="D57" s="10" t="s">
        <v>180</v>
      </c>
      <c r="E57" s="11" t="s">
        <v>181</v>
      </c>
    </row>
    <row r="58" spans="1:7" ht="13.5" customHeight="1" thickBot="1">
      <c r="A58" s="20" t="s">
        <v>21</v>
      </c>
      <c r="B58" s="10" t="s">
        <v>25</v>
      </c>
      <c r="D58" s="10" t="s">
        <v>183</v>
      </c>
      <c r="E58" s="11"/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204639.56</v>
      </c>
      <c r="D64" s="78">
        <f>D37-D45</f>
        <v>-216312.07</v>
      </c>
    </row>
    <row r="65" spans="1:4" ht="12">
      <c r="A65" s="82" t="s">
        <v>1</v>
      </c>
      <c r="B65" s="82"/>
      <c r="C65" s="77">
        <f>C38-C57</f>
        <v>5243.0701667600006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67"/>
  <sheetViews>
    <sheetView topLeftCell="A37" workbookViewId="0">
      <selection activeCell="A63" sqref="A63:D67"/>
    </sheetView>
  </sheetViews>
  <sheetFormatPr defaultColWidth="7.5703125" defaultRowHeight="11.25"/>
  <cols>
    <col min="1" max="1" width="62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7.25" customHeight="1">
      <c r="A1" s="85" t="s">
        <v>754</v>
      </c>
      <c r="B1" s="85"/>
      <c r="C1" s="85"/>
    </row>
    <row r="2" spans="1:7" ht="15">
      <c r="A2" s="58"/>
      <c r="B2" s="58"/>
      <c r="C2" s="58"/>
    </row>
    <row r="3" spans="1:7" ht="36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645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274138.09000000003</v>
      </c>
      <c r="D7" s="5">
        <v>253045.54</v>
      </c>
      <c r="E7" s="6">
        <v>110870.76</v>
      </c>
    </row>
    <row r="8" spans="1:7" ht="12.75" customHeight="1">
      <c r="A8" s="18" t="s">
        <v>5</v>
      </c>
      <c r="B8" s="10" t="s">
        <v>184</v>
      </c>
      <c r="D8" s="10" t="s">
        <v>185</v>
      </c>
      <c r="E8" s="11" t="s">
        <v>186</v>
      </c>
    </row>
    <row r="9" spans="1:7" ht="12.75" customHeight="1">
      <c r="A9" s="18" t="s">
        <v>6</v>
      </c>
      <c r="B9" s="10">
        <v>207072.95</v>
      </c>
      <c r="D9" s="10">
        <v>187156.74</v>
      </c>
      <c r="E9" s="11">
        <v>83174.22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37.894349850000005</v>
      </c>
      <c r="D11" s="10">
        <f>D9*G11</f>
        <v>34.249683419999997</v>
      </c>
      <c r="E11" s="11">
        <f>E9*G11</f>
        <v>15.22088226</v>
      </c>
      <c r="G11" s="1">
        <v>1.83E-4</v>
      </c>
    </row>
    <row r="12" spans="1:7" ht="12.75" customHeight="1">
      <c r="A12" s="13" t="s">
        <v>9</v>
      </c>
      <c r="B12" s="10">
        <f>B9*G12</f>
        <v>26652.980613349999</v>
      </c>
      <c r="D12" s="10">
        <f>D9*G12</f>
        <v>24089.505475619997</v>
      </c>
      <c r="E12" s="11">
        <f>E9*G12</f>
        <v>10705.60337886</v>
      </c>
      <c r="G12" s="1">
        <v>0.12871299999999999</v>
      </c>
    </row>
    <row r="13" spans="1:7" ht="12.75" customHeight="1">
      <c r="A13" s="13" t="s">
        <v>10</v>
      </c>
      <c r="B13" s="10">
        <f>B9*G13</f>
        <v>32842.598161800001</v>
      </c>
      <c r="D13" s="10">
        <f>D9*G13</f>
        <v>29683.807590959997</v>
      </c>
      <c r="E13" s="11">
        <f>E9*G13</f>
        <v>13191.76398888</v>
      </c>
      <c r="G13" s="1">
        <v>0.15860399999999999</v>
      </c>
    </row>
    <row r="14" spans="1:7" ht="12.75" customHeight="1">
      <c r="A14" s="13" t="s">
        <v>11</v>
      </c>
      <c r="B14" s="10">
        <f>B9*G14</f>
        <v>17179.186077899998</v>
      </c>
      <c r="D14" s="10">
        <f>D9*G14</f>
        <v>15526.897463879997</v>
      </c>
      <c r="E14" s="11">
        <f>E9*G14</f>
        <v>6900.2996396399994</v>
      </c>
      <c r="G14" s="1">
        <v>8.2961999999999994E-2</v>
      </c>
    </row>
    <row r="15" spans="1:7" ht="12.75" customHeight="1">
      <c r="A15" s="13" t="s">
        <v>12</v>
      </c>
      <c r="B15" s="10">
        <f>B9*G15</f>
        <v>29558.421174800005</v>
      </c>
      <c r="D15" s="10">
        <f>D9*G15</f>
        <v>26715.50169456</v>
      </c>
      <c r="E15" s="11">
        <f>G15*E9</f>
        <v>11872.620859680001</v>
      </c>
      <c r="G15" s="1">
        <v>0.14274400000000001</v>
      </c>
    </row>
    <row r="16" spans="1:7">
      <c r="A16" s="13" t="s">
        <v>13</v>
      </c>
      <c r="B16" s="10">
        <f>B9*G16</f>
        <v>24253.005122850001</v>
      </c>
      <c r="D16" s="10">
        <f>D9*G16</f>
        <v>21920.358859020002</v>
      </c>
      <c r="E16" s="11">
        <f>E9*G16</f>
        <v>9741.6141690599998</v>
      </c>
      <c r="G16" s="1">
        <v>0.117123</v>
      </c>
    </row>
    <row r="17" spans="1:7" ht="12.75" customHeight="1">
      <c r="A17" s="13" t="s">
        <v>14</v>
      </c>
      <c r="B17" s="10">
        <f>B9*G17</f>
        <v>884.20149650000008</v>
      </c>
      <c r="D17" s="10">
        <f>D9*G17</f>
        <v>799.15927980000004</v>
      </c>
      <c r="E17" s="11">
        <f>E9*G17</f>
        <v>355.15391940000001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32084.711164800003</v>
      </c>
      <c r="D18" s="10">
        <f>D9*G18</f>
        <v>28998.813922559999</v>
      </c>
      <c r="E18" s="11">
        <f>E9*G18</f>
        <v>12887.346343679999</v>
      </c>
      <c r="G18" s="1">
        <v>0.154944</v>
      </c>
    </row>
    <row r="19" spans="1:7">
      <c r="A19" s="13" t="s">
        <v>16</v>
      </c>
      <c r="B19" s="10">
        <f>B9*G19</f>
        <v>38274.328713250005</v>
      </c>
      <c r="D19" s="10">
        <f>D9*G19</f>
        <v>34593.116037899999</v>
      </c>
      <c r="E19" s="11">
        <f>E9*G19</f>
        <v>15373.5069537</v>
      </c>
      <c r="G19" s="1">
        <v>0.184835</v>
      </c>
    </row>
    <row r="20" spans="1:7" ht="12.75" customHeight="1">
      <c r="A20" s="13" t="s">
        <v>17</v>
      </c>
      <c r="B20" s="10">
        <f>B9*G20</f>
        <v>5305.416051950001</v>
      </c>
      <c r="D20" s="10">
        <f>D9*G20</f>
        <v>4795.1428355400003</v>
      </c>
      <c r="E20" s="11">
        <f>E9*G20</f>
        <v>2131.00669062</v>
      </c>
      <c r="G20" s="1">
        <v>2.5621000000000001E-2</v>
      </c>
    </row>
    <row r="21" spans="1:7" ht="12.75" customHeight="1">
      <c r="A21" s="18" t="s">
        <v>18</v>
      </c>
      <c r="B21" s="10" t="s">
        <v>187</v>
      </c>
      <c r="D21" s="10" t="s">
        <v>188</v>
      </c>
      <c r="E21" s="11" t="s">
        <v>189</v>
      </c>
    </row>
    <row r="22" spans="1:7" ht="13.5" customHeight="1" thickBot="1">
      <c r="A22" s="20" t="s">
        <v>21</v>
      </c>
      <c r="B22" s="10"/>
      <c r="D22" s="10" t="s">
        <v>191</v>
      </c>
      <c r="E22" s="11">
        <v>485.59</v>
      </c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253045.54</v>
      </c>
      <c r="C25" s="5">
        <v>274138.09000000003</v>
      </c>
      <c r="E25" s="6">
        <v>110870.76</v>
      </c>
    </row>
    <row r="26" spans="1:7" ht="12.75" customHeight="1">
      <c r="A26" s="18" t="s">
        <v>5</v>
      </c>
      <c r="B26" s="10" t="s">
        <v>185</v>
      </c>
      <c r="C26" s="10" t="s">
        <v>184</v>
      </c>
      <c r="E26" s="11" t="s">
        <v>186</v>
      </c>
    </row>
    <row r="27" spans="1:7" ht="12.75" customHeight="1">
      <c r="A27" s="18" t="s">
        <v>6</v>
      </c>
      <c r="B27" s="10">
        <v>187156.74</v>
      </c>
      <c r="C27" s="10">
        <v>207072.95</v>
      </c>
      <c r="E27" s="11">
        <v>83174.22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34.249683419999997</v>
      </c>
      <c r="C29" s="10">
        <f>C27*G29</f>
        <v>37.894349850000005</v>
      </c>
      <c r="E29" s="11">
        <f>E27*G29</f>
        <v>15.22088226</v>
      </c>
      <c r="G29" s="1">
        <v>1.83E-4</v>
      </c>
    </row>
    <row r="30" spans="1:7" ht="12.75" customHeight="1">
      <c r="A30" s="13" t="s">
        <v>9</v>
      </c>
      <c r="B30" s="10">
        <f>B27*G30</f>
        <v>24089.505475619997</v>
      </c>
      <c r="C30" s="10">
        <f>C27*G30</f>
        <v>26652.980613349999</v>
      </c>
      <c r="E30" s="11">
        <f>E27*G30</f>
        <v>10705.60337886</v>
      </c>
      <c r="G30" s="1">
        <v>0.12871299999999999</v>
      </c>
    </row>
    <row r="31" spans="1:7" ht="12.75" customHeight="1">
      <c r="A31" s="13" t="s">
        <v>10</v>
      </c>
      <c r="B31" s="10">
        <f>B27*G31</f>
        <v>29683.807590959997</v>
      </c>
      <c r="C31" s="10">
        <f>C27*G31</f>
        <v>32842.598161800001</v>
      </c>
      <c r="E31" s="11">
        <f>E27*G31</f>
        <v>13191.76398888</v>
      </c>
      <c r="G31" s="1">
        <v>0.15860399999999999</v>
      </c>
    </row>
    <row r="32" spans="1:7" ht="12.75" customHeight="1">
      <c r="A32" s="13" t="s">
        <v>11</v>
      </c>
      <c r="B32" s="10">
        <f>B27*G32</f>
        <v>15526.897463879997</v>
      </c>
      <c r="C32" s="10">
        <f>C27*G32</f>
        <v>17179.186077899998</v>
      </c>
      <c r="E32" s="11">
        <f>E27*G32</f>
        <v>6900.2996396399994</v>
      </c>
      <c r="G32" s="1">
        <v>8.2961999999999994E-2</v>
      </c>
    </row>
    <row r="33" spans="1:7" ht="12.75" customHeight="1">
      <c r="A33" s="13" t="s">
        <v>12</v>
      </c>
      <c r="B33" s="10">
        <f>B27*G33</f>
        <v>26715.50169456</v>
      </c>
      <c r="C33" s="10">
        <f>C27*G33</f>
        <v>29558.421174800005</v>
      </c>
      <c r="E33" s="11">
        <f>G33*E27</f>
        <v>11872.620859680001</v>
      </c>
      <c r="G33" s="1">
        <v>0.14274400000000001</v>
      </c>
    </row>
    <row r="34" spans="1:7">
      <c r="A34" s="13" t="s">
        <v>13</v>
      </c>
      <c r="B34" s="10">
        <f>B27*G34</f>
        <v>21920.358859020002</v>
      </c>
      <c r="C34" s="10">
        <f>C27*G34</f>
        <v>24253.005122850001</v>
      </c>
      <c r="E34" s="11">
        <f>E27*G34</f>
        <v>9741.6141690599998</v>
      </c>
      <c r="G34" s="1">
        <v>0.117123</v>
      </c>
    </row>
    <row r="35" spans="1:7" ht="12.75" customHeight="1">
      <c r="A35" s="13" t="s">
        <v>14</v>
      </c>
      <c r="B35" s="10">
        <f>B27*G35</f>
        <v>799.15927980000004</v>
      </c>
      <c r="C35" s="10">
        <f>C27*G35</f>
        <v>884.20149650000008</v>
      </c>
      <c r="E35" s="11">
        <f>E27*G35</f>
        <v>355.15391940000001</v>
      </c>
      <c r="G35" s="1">
        <v>4.2700000000000004E-3</v>
      </c>
    </row>
    <row r="36" spans="1:7" ht="12.75" customHeight="1">
      <c r="A36" s="13" t="s">
        <v>15</v>
      </c>
      <c r="B36" s="10">
        <f>B27*G36</f>
        <v>28998.813922559999</v>
      </c>
      <c r="C36" s="10">
        <f>C27*G36</f>
        <v>32084.711164800003</v>
      </c>
      <c r="E36" s="11">
        <f>E27*G36</f>
        <v>12887.346343679999</v>
      </c>
      <c r="G36" s="1">
        <v>0.154944</v>
      </c>
    </row>
    <row r="37" spans="1:7">
      <c r="A37" s="13" t="s">
        <v>16</v>
      </c>
      <c r="B37" s="10">
        <f>B27*G37</f>
        <v>34593.116037899999</v>
      </c>
      <c r="C37" s="10">
        <f>C27*G37</f>
        <v>38274.328713250005</v>
      </c>
      <c r="E37" s="11">
        <f>E27*G37</f>
        <v>15373.5069537</v>
      </c>
      <c r="G37" s="1">
        <v>0.184835</v>
      </c>
    </row>
    <row r="38" spans="1:7" ht="12.75" customHeight="1">
      <c r="A38" s="13" t="s">
        <v>17</v>
      </c>
      <c r="B38" s="10">
        <f>B27*G38</f>
        <v>4795.1428355400003</v>
      </c>
      <c r="C38" s="10">
        <f>C27*G38</f>
        <v>5305.416051950001</v>
      </c>
      <c r="E38" s="11">
        <f>E27*G38</f>
        <v>2131.00669062</v>
      </c>
      <c r="G38" s="1">
        <v>2.5621000000000001E-2</v>
      </c>
    </row>
    <row r="39" spans="1:7" ht="12.75" customHeight="1">
      <c r="A39" s="18" t="s">
        <v>18</v>
      </c>
      <c r="B39" s="10" t="s">
        <v>188</v>
      </c>
      <c r="C39" s="10" t="s">
        <v>187</v>
      </c>
      <c r="E39" s="11" t="s">
        <v>189</v>
      </c>
    </row>
    <row r="40" spans="1:7" ht="13.5" customHeight="1" thickBot="1">
      <c r="A40" s="20" t="s">
        <v>21</v>
      </c>
      <c r="B40" s="10" t="s">
        <v>191</v>
      </c>
      <c r="C40" s="10"/>
      <c r="E40" s="11">
        <v>485.59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274138.09000000003</v>
      </c>
      <c r="D43" s="5">
        <v>253045.54</v>
      </c>
      <c r="E43" s="6">
        <v>110870.76</v>
      </c>
    </row>
    <row r="44" spans="1:7" ht="12.75" customHeight="1">
      <c r="A44" s="18" t="s">
        <v>5</v>
      </c>
      <c r="B44" s="10" t="s">
        <v>184</v>
      </c>
      <c r="D44" s="10" t="s">
        <v>185</v>
      </c>
      <c r="E44" s="11" t="s">
        <v>186</v>
      </c>
    </row>
    <row r="45" spans="1:7" ht="12.75" customHeight="1">
      <c r="A45" s="18" t="s">
        <v>6</v>
      </c>
      <c r="B45" s="10">
        <v>207072.95</v>
      </c>
      <c r="D45" s="10">
        <v>187156.74</v>
      </c>
      <c r="E45" s="11">
        <v>83174.22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37.894349850000005</v>
      </c>
      <c r="D47" s="10">
        <f>D45*G47</f>
        <v>34.249683419999997</v>
      </c>
      <c r="E47" s="11">
        <f>E45*G47</f>
        <v>15.22088226</v>
      </c>
      <c r="G47" s="1">
        <v>1.83E-4</v>
      </c>
    </row>
    <row r="48" spans="1:7" ht="12.75" customHeight="1">
      <c r="A48" s="13" t="s">
        <v>9</v>
      </c>
      <c r="B48" s="10">
        <f>B45*G48</f>
        <v>26652.980613349999</v>
      </c>
      <c r="D48" s="10">
        <f>D45*G48</f>
        <v>24089.505475619997</v>
      </c>
      <c r="E48" s="11">
        <f>E45*G48</f>
        <v>10705.60337886</v>
      </c>
      <c r="G48" s="1">
        <v>0.12871299999999999</v>
      </c>
    </row>
    <row r="49" spans="1:7" ht="12.75" customHeight="1">
      <c r="A49" s="13" t="s">
        <v>10</v>
      </c>
      <c r="B49" s="10">
        <f>B45*G49</f>
        <v>32842.598161800001</v>
      </c>
      <c r="D49" s="10">
        <f>D45*G49</f>
        <v>29683.807590959997</v>
      </c>
      <c r="E49" s="11">
        <f>E45*G49</f>
        <v>13191.76398888</v>
      </c>
      <c r="G49" s="1">
        <v>0.15860399999999999</v>
      </c>
    </row>
    <row r="50" spans="1:7" ht="12.75" customHeight="1">
      <c r="A50" s="13" t="s">
        <v>11</v>
      </c>
      <c r="B50" s="10">
        <f>B45*G50</f>
        <v>17179.186077899998</v>
      </c>
      <c r="D50" s="10">
        <f>D45*G50</f>
        <v>15526.897463879997</v>
      </c>
      <c r="E50" s="11">
        <f>E45*G50</f>
        <v>6900.2996396399994</v>
      </c>
      <c r="G50" s="1">
        <v>8.2961999999999994E-2</v>
      </c>
    </row>
    <row r="51" spans="1:7" ht="12.75" customHeight="1">
      <c r="A51" s="13" t="s">
        <v>12</v>
      </c>
      <c r="B51" s="10">
        <f>B45*G51</f>
        <v>29558.421174800005</v>
      </c>
      <c r="D51" s="10">
        <f>D45*G51</f>
        <v>26715.50169456</v>
      </c>
      <c r="E51" s="11">
        <f>G51*E45</f>
        <v>11872.620859680001</v>
      </c>
      <c r="G51" s="1">
        <v>0.14274400000000001</v>
      </c>
    </row>
    <row r="52" spans="1:7">
      <c r="A52" s="13" t="s">
        <v>13</v>
      </c>
      <c r="B52" s="10">
        <f>B45*G52</f>
        <v>24253.005122850001</v>
      </c>
      <c r="D52" s="10">
        <f>D45*G52</f>
        <v>21920.358859020002</v>
      </c>
      <c r="E52" s="11">
        <f>E45*G52</f>
        <v>9741.6141690599998</v>
      </c>
      <c r="G52" s="1">
        <v>0.117123</v>
      </c>
    </row>
    <row r="53" spans="1:7" ht="12.75" customHeight="1">
      <c r="A53" s="13" t="s">
        <v>14</v>
      </c>
      <c r="B53" s="10">
        <f>B45*G53</f>
        <v>884.20149650000008</v>
      </c>
      <c r="D53" s="10">
        <f>D45*G53</f>
        <v>799.15927980000004</v>
      </c>
      <c r="E53" s="11">
        <f>E45*G53</f>
        <v>355.15391940000001</v>
      </c>
      <c r="G53" s="1">
        <v>4.2700000000000004E-3</v>
      </c>
    </row>
    <row r="54" spans="1:7" ht="12.75" customHeight="1">
      <c r="A54" s="13" t="s">
        <v>15</v>
      </c>
      <c r="B54" s="10">
        <f>B45*G54</f>
        <v>32084.711164800003</v>
      </c>
      <c r="D54" s="10">
        <f>D45*G54</f>
        <v>28998.813922559999</v>
      </c>
      <c r="E54" s="11">
        <f>E45*G54</f>
        <v>12887.346343679999</v>
      </c>
      <c r="G54" s="1">
        <v>0.154944</v>
      </c>
    </row>
    <row r="55" spans="1:7">
      <c r="A55" s="13" t="s">
        <v>16</v>
      </c>
      <c r="B55" s="10">
        <f>B45*G55</f>
        <v>38274.328713250005</v>
      </c>
      <c r="D55" s="10">
        <f>D45*G55</f>
        <v>34593.116037899999</v>
      </c>
      <c r="E55" s="11">
        <f>E45*G55</f>
        <v>15373.5069537</v>
      </c>
      <c r="G55" s="1">
        <v>0.184835</v>
      </c>
    </row>
    <row r="56" spans="1:7" ht="12.75" customHeight="1">
      <c r="A56" s="13" t="s">
        <v>17</v>
      </c>
      <c r="B56" s="10">
        <f>B45*G56</f>
        <v>5305.416051950001</v>
      </c>
      <c r="D56" s="10">
        <f>D45*G56</f>
        <v>4795.1428355400003</v>
      </c>
      <c r="E56" s="11">
        <f>E45*G56</f>
        <v>2131.00669062</v>
      </c>
      <c r="G56" s="1">
        <v>2.5621000000000001E-2</v>
      </c>
    </row>
    <row r="57" spans="1:7" ht="12.75" customHeight="1">
      <c r="A57" s="18" t="s">
        <v>18</v>
      </c>
      <c r="B57" s="10" t="s">
        <v>187</v>
      </c>
      <c r="D57" s="10" t="s">
        <v>188</v>
      </c>
      <c r="E57" s="11" t="s">
        <v>189</v>
      </c>
    </row>
    <row r="58" spans="1:7" ht="13.5" customHeight="1" thickBot="1">
      <c r="A58" s="20" t="s">
        <v>21</v>
      </c>
      <c r="B58" s="10"/>
      <c r="D58" s="10" t="s">
        <v>191</v>
      </c>
      <c r="E58" s="11">
        <v>485.59</v>
      </c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207072.95</v>
      </c>
      <c r="D64" s="78">
        <f>D37-D45</f>
        <v>-187156.74</v>
      </c>
    </row>
    <row r="65" spans="1:4" ht="12">
      <c r="A65" s="82" t="s">
        <v>1</v>
      </c>
      <c r="B65" s="82"/>
      <c r="C65" s="77">
        <f>C38-C57</f>
        <v>5305.416051950001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67"/>
  <sheetViews>
    <sheetView topLeftCell="A37" workbookViewId="0">
      <selection activeCell="A63" sqref="A63:D67"/>
    </sheetView>
  </sheetViews>
  <sheetFormatPr defaultColWidth="7.5703125" defaultRowHeight="11.25"/>
  <cols>
    <col min="1" max="1" width="53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9.75" customHeight="1">
      <c r="A1" s="85" t="s">
        <v>755</v>
      </c>
      <c r="B1" s="85"/>
      <c r="C1" s="85"/>
    </row>
    <row r="2" spans="1:7" ht="15">
      <c r="A2" s="58"/>
      <c r="B2" s="58"/>
      <c r="C2" s="58"/>
    </row>
    <row r="3" spans="1:7" ht="38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646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277620.12</v>
      </c>
      <c r="D7" s="5">
        <v>254647.89</v>
      </c>
      <c r="E7" s="6">
        <v>114225.64</v>
      </c>
    </row>
    <row r="8" spans="1:7" ht="12.75" customHeight="1">
      <c r="A8" s="18" t="s">
        <v>5</v>
      </c>
      <c r="B8" s="10" t="s">
        <v>192</v>
      </c>
      <c r="D8" s="10" t="s">
        <v>193</v>
      </c>
      <c r="E8" s="11">
        <v>40</v>
      </c>
    </row>
    <row r="9" spans="1:7" ht="12.75" customHeight="1">
      <c r="A9" s="18" t="s">
        <v>6</v>
      </c>
      <c r="B9" s="10">
        <v>212294.76</v>
      </c>
      <c r="D9" s="10">
        <v>192579.31</v>
      </c>
      <c r="E9" s="11">
        <v>88372.9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38.849941080000001</v>
      </c>
      <c r="D11" s="10">
        <f>D9*G11</f>
        <v>35.242013730000004</v>
      </c>
      <c r="E11" s="11">
        <f>E9*G11</f>
        <v>16.1722407</v>
      </c>
      <c r="G11" s="1">
        <v>1.83E-4</v>
      </c>
    </row>
    <row r="12" spans="1:7" ht="12.75" customHeight="1">
      <c r="A12" s="13" t="s">
        <v>9</v>
      </c>
      <c r="B12" s="10">
        <f>B9*G12</f>
        <v>27325.09544388</v>
      </c>
      <c r="D12" s="10">
        <f>D9*G12</f>
        <v>24787.460728029997</v>
      </c>
      <c r="E12" s="11">
        <f>E9*G12</f>
        <v>11374.741077699999</v>
      </c>
      <c r="G12" s="1">
        <v>0.12871299999999999</v>
      </c>
    </row>
    <row r="13" spans="1:7" ht="12.75" customHeight="1">
      <c r="A13" s="13" t="s">
        <v>10</v>
      </c>
      <c r="B13" s="10">
        <f>B9*G13</f>
        <v>33670.798115040001</v>
      </c>
      <c r="D13" s="10">
        <f>D9*G13</f>
        <v>30543.84888324</v>
      </c>
      <c r="E13" s="11">
        <f>E9*G13</f>
        <v>14016.295431599998</v>
      </c>
      <c r="G13" s="1">
        <v>0.15860399999999999</v>
      </c>
    </row>
    <row r="14" spans="1:7" ht="12.75" customHeight="1">
      <c r="A14" s="13" t="s">
        <v>11</v>
      </c>
      <c r="B14" s="10">
        <f>B9*G14</f>
        <v>17612.397879119999</v>
      </c>
      <c r="D14" s="10">
        <f>D9*G14</f>
        <v>15976.764716219999</v>
      </c>
      <c r="E14" s="11">
        <f>E9*G14</f>
        <v>7331.5925297999993</v>
      </c>
      <c r="G14" s="1">
        <v>8.2961999999999994E-2</v>
      </c>
    </row>
    <row r="15" spans="1:7" ht="12.75" customHeight="1">
      <c r="A15" s="13" t="s">
        <v>12</v>
      </c>
      <c r="B15" s="10">
        <f>B9*G15</f>
        <v>30303.803221440005</v>
      </c>
      <c r="D15" s="10">
        <f>D9*G15</f>
        <v>27489.541026640003</v>
      </c>
      <c r="E15" s="11">
        <f>G15*E9</f>
        <v>12614.7012376</v>
      </c>
      <c r="G15" s="1">
        <v>0.14274400000000001</v>
      </c>
    </row>
    <row r="16" spans="1:7" ht="22.5">
      <c r="A16" s="13" t="s">
        <v>13</v>
      </c>
      <c r="B16" s="10">
        <f>B9*G16</f>
        <v>24864.599175480002</v>
      </c>
      <c r="D16" s="10">
        <f>D9*G16</f>
        <v>22555.466525129999</v>
      </c>
      <c r="E16" s="11">
        <f>E9*G16</f>
        <v>10350.499166699999</v>
      </c>
      <c r="G16" s="1">
        <v>0.117123</v>
      </c>
    </row>
    <row r="17" spans="1:7" ht="12.75" customHeight="1">
      <c r="A17" s="13" t="s">
        <v>14</v>
      </c>
      <c r="B17" s="10">
        <f>B9*G17</f>
        <v>906.49862520000011</v>
      </c>
      <c r="D17" s="10">
        <f>D9*G17</f>
        <v>822.31365370000003</v>
      </c>
      <c r="E17" s="11">
        <f>E9*G17</f>
        <v>377.352283</v>
      </c>
      <c r="G17" s="1">
        <v>4.2700000000000004E-3</v>
      </c>
    </row>
    <row r="18" spans="1:7" ht="12.75" customHeight="1">
      <c r="A18" s="13" t="s">
        <v>15</v>
      </c>
      <c r="B18" s="10">
        <f>B9*G18</f>
        <v>32893.799293440003</v>
      </c>
      <c r="D18" s="10">
        <f>D9*G18</f>
        <v>29839.008608640001</v>
      </c>
      <c r="E18" s="11">
        <f>E9*G18</f>
        <v>13692.850617599999</v>
      </c>
      <c r="G18" s="1">
        <v>0.154944</v>
      </c>
    </row>
    <row r="19" spans="1:7" ht="22.5">
      <c r="A19" s="13" t="s">
        <v>16</v>
      </c>
      <c r="B19" s="10">
        <f>B9*G19</f>
        <v>39239.5019646</v>
      </c>
      <c r="D19" s="10">
        <f>D9*G19</f>
        <v>35595.396763849996</v>
      </c>
      <c r="E19" s="11">
        <f>E9*G19</f>
        <v>16334.404971499998</v>
      </c>
      <c r="G19" s="1">
        <v>0.184835</v>
      </c>
    </row>
    <row r="20" spans="1:7" ht="12.75" customHeight="1">
      <c r="A20" s="13" t="s">
        <v>17</v>
      </c>
      <c r="B20" s="10">
        <f>B9*G20</f>
        <v>5439.2040459600003</v>
      </c>
      <c r="D20" s="10">
        <f>D9*G20</f>
        <v>4934.0745015100001</v>
      </c>
      <c r="E20" s="11">
        <f>E9*G20</f>
        <v>2264.2020708999999</v>
      </c>
      <c r="G20" s="1">
        <v>2.5621000000000001E-2</v>
      </c>
    </row>
    <row r="21" spans="1:7" ht="12.75" customHeight="1">
      <c r="A21" s="18" t="s">
        <v>18</v>
      </c>
      <c r="B21" s="10" t="s">
        <v>194</v>
      </c>
      <c r="D21" s="10" t="s">
        <v>195</v>
      </c>
      <c r="E21" s="11" t="s">
        <v>196</v>
      </c>
    </row>
    <row r="22" spans="1:7" ht="13.5" customHeight="1" thickBot="1">
      <c r="A22" s="20" t="s">
        <v>21</v>
      </c>
      <c r="B22" s="10"/>
      <c r="D22" s="10" t="s">
        <v>197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254647.89</v>
      </c>
      <c r="C25" s="5">
        <v>277620.12</v>
      </c>
      <c r="E25" s="6">
        <v>114225.64</v>
      </c>
    </row>
    <row r="26" spans="1:7" ht="12.75" customHeight="1">
      <c r="A26" s="18" t="s">
        <v>5</v>
      </c>
      <c r="B26" s="10" t="s">
        <v>193</v>
      </c>
      <c r="C26" s="10" t="s">
        <v>192</v>
      </c>
      <c r="E26" s="11">
        <v>40</v>
      </c>
    </row>
    <row r="27" spans="1:7" ht="12.75" customHeight="1">
      <c r="A27" s="18" t="s">
        <v>6</v>
      </c>
      <c r="B27" s="10">
        <v>192579.31</v>
      </c>
      <c r="C27" s="10">
        <v>212294.76</v>
      </c>
      <c r="E27" s="11">
        <v>88372.9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35.242013730000004</v>
      </c>
      <c r="C29" s="10">
        <f>C27*G29</f>
        <v>38.849941080000001</v>
      </c>
      <c r="E29" s="11">
        <f>E27*G29</f>
        <v>16.1722407</v>
      </c>
      <c r="G29" s="1">
        <v>1.83E-4</v>
      </c>
    </row>
    <row r="30" spans="1:7" ht="12.75" customHeight="1">
      <c r="A30" s="13" t="s">
        <v>9</v>
      </c>
      <c r="B30" s="10">
        <f>B27*G30</f>
        <v>24787.460728029997</v>
      </c>
      <c r="C30" s="10">
        <f>C27*G30</f>
        <v>27325.09544388</v>
      </c>
      <c r="E30" s="11">
        <f>E27*G30</f>
        <v>11374.741077699999</v>
      </c>
      <c r="G30" s="1">
        <v>0.12871299999999999</v>
      </c>
    </row>
    <row r="31" spans="1:7" ht="12.75" customHeight="1">
      <c r="A31" s="13" t="s">
        <v>10</v>
      </c>
      <c r="B31" s="10">
        <f>B27*G31</f>
        <v>30543.84888324</v>
      </c>
      <c r="C31" s="10">
        <f>C27*G31</f>
        <v>33670.798115040001</v>
      </c>
      <c r="E31" s="11">
        <f>E27*G31</f>
        <v>14016.295431599998</v>
      </c>
      <c r="G31" s="1">
        <v>0.15860399999999999</v>
      </c>
    </row>
    <row r="32" spans="1:7" ht="12.75" customHeight="1">
      <c r="A32" s="13" t="s">
        <v>11</v>
      </c>
      <c r="B32" s="10">
        <f>B27*G32</f>
        <v>15976.764716219999</v>
      </c>
      <c r="C32" s="10">
        <f>C27*G32</f>
        <v>17612.397879119999</v>
      </c>
      <c r="E32" s="11">
        <f>E27*G32</f>
        <v>7331.5925297999993</v>
      </c>
      <c r="G32" s="1">
        <v>8.2961999999999994E-2</v>
      </c>
    </row>
    <row r="33" spans="1:7" ht="12.75" customHeight="1">
      <c r="A33" s="13" t="s">
        <v>12</v>
      </c>
      <c r="B33" s="10">
        <f>B27*G33</f>
        <v>27489.541026640003</v>
      </c>
      <c r="C33" s="10">
        <f>C27*G33</f>
        <v>30303.803221440005</v>
      </c>
      <c r="E33" s="11">
        <f>G33*E27</f>
        <v>12614.7012376</v>
      </c>
      <c r="G33" s="1">
        <v>0.14274400000000001</v>
      </c>
    </row>
    <row r="34" spans="1:7" ht="22.5">
      <c r="A34" s="13" t="s">
        <v>13</v>
      </c>
      <c r="B34" s="10">
        <f>B27*G34</f>
        <v>22555.466525129999</v>
      </c>
      <c r="C34" s="10">
        <f>C27*G34</f>
        <v>24864.599175480002</v>
      </c>
      <c r="E34" s="11">
        <f>E27*G34</f>
        <v>10350.499166699999</v>
      </c>
      <c r="G34" s="1">
        <v>0.117123</v>
      </c>
    </row>
    <row r="35" spans="1:7" ht="12.75" customHeight="1">
      <c r="A35" s="13" t="s">
        <v>14</v>
      </c>
      <c r="B35" s="10">
        <f>B27*G35</f>
        <v>822.31365370000003</v>
      </c>
      <c r="C35" s="10">
        <f>C27*G35</f>
        <v>906.49862520000011</v>
      </c>
      <c r="E35" s="11">
        <f>E27*G35</f>
        <v>377.352283</v>
      </c>
      <c r="G35" s="1">
        <v>4.2700000000000004E-3</v>
      </c>
    </row>
    <row r="36" spans="1:7" ht="12.75" customHeight="1">
      <c r="A36" s="13" t="s">
        <v>15</v>
      </c>
      <c r="B36" s="10">
        <f>B27*G36</f>
        <v>29839.008608640001</v>
      </c>
      <c r="C36" s="10">
        <f>C27*G36</f>
        <v>32893.799293440003</v>
      </c>
      <c r="E36" s="11">
        <f>E27*G36</f>
        <v>13692.850617599999</v>
      </c>
      <c r="G36" s="1">
        <v>0.154944</v>
      </c>
    </row>
    <row r="37" spans="1:7" ht="22.5">
      <c r="A37" s="13" t="s">
        <v>16</v>
      </c>
      <c r="B37" s="10">
        <f>B27*G37</f>
        <v>35595.396763849996</v>
      </c>
      <c r="C37" s="10">
        <f>C27*G37</f>
        <v>39239.5019646</v>
      </c>
      <c r="E37" s="11">
        <f>E27*G37</f>
        <v>16334.404971499998</v>
      </c>
      <c r="G37" s="1">
        <v>0.184835</v>
      </c>
    </row>
    <row r="38" spans="1:7" ht="12.75" customHeight="1">
      <c r="A38" s="13" t="s">
        <v>17</v>
      </c>
      <c r="B38" s="10">
        <f>B27*G38</f>
        <v>4934.0745015100001</v>
      </c>
      <c r="C38" s="10">
        <f>C27*G38</f>
        <v>5439.2040459600003</v>
      </c>
      <c r="E38" s="11">
        <f>E27*G38</f>
        <v>2264.2020708999999</v>
      </c>
      <c r="G38" s="1">
        <v>2.5621000000000001E-2</v>
      </c>
    </row>
    <row r="39" spans="1:7" ht="12.75" customHeight="1">
      <c r="A39" s="18" t="s">
        <v>18</v>
      </c>
      <c r="B39" s="10" t="s">
        <v>195</v>
      </c>
      <c r="C39" s="10" t="s">
        <v>194</v>
      </c>
      <c r="E39" s="11" t="s">
        <v>196</v>
      </c>
    </row>
    <row r="40" spans="1:7" ht="13.5" customHeight="1" thickBot="1">
      <c r="A40" s="20" t="s">
        <v>21</v>
      </c>
      <c r="B40" s="10" t="s">
        <v>197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277620.12</v>
      </c>
      <c r="D43" s="5">
        <v>254647.89</v>
      </c>
      <c r="E43" s="6">
        <v>114225.64</v>
      </c>
    </row>
    <row r="44" spans="1:7" ht="12.75" customHeight="1">
      <c r="A44" s="18" t="s">
        <v>5</v>
      </c>
      <c r="B44" s="10" t="s">
        <v>192</v>
      </c>
      <c r="D44" s="10" t="s">
        <v>193</v>
      </c>
      <c r="E44" s="11">
        <v>40</v>
      </c>
    </row>
    <row r="45" spans="1:7" ht="12.75" customHeight="1">
      <c r="A45" s="18" t="s">
        <v>6</v>
      </c>
      <c r="B45" s="10">
        <v>212294.76</v>
      </c>
      <c r="D45" s="10">
        <v>192579.31</v>
      </c>
      <c r="E45" s="11">
        <v>88372.9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38.849941080000001</v>
      </c>
      <c r="D47" s="10">
        <f>D45*G47</f>
        <v>35.242013730000004</v>
      </c>
      <c r="E47" s="11">
        <f>E45*G47</f>
        <v>16.1722407</v>
      </c>
      <c r="G47" s="1">
        <v>1.83E-4</v>
      </c>
    </row>
    <row r="48" spans="1:7" ht="12.75" customHeight="1">
      <c r="A48" s="13" t="s">
        <v>9</v>
      </c>
      <c r="B48" s="10">
        <f>B45*G48</f>
        <v>27325.09544388</v>
      </c>
      <c r="D48" s="10">
        <f>D45*G48</f>
        <v>24787.460728029997</v>
      </c>
      <c r="E48" s="11">
        <f>E45*G48</f>
        <v>11374.741077699999</v>
      </c>
      <c r="G48" s="1">
        <v>0.12871299999999999</v>
      </c>
    </row>
    <row r="49" spans="1:7" ht="12.75" customHeight="1">
      <c r="A49" s="13" t="s">
        <v>10</v>
      </c>
      <c r="B49" s="10">
        <f>B45*G49</f>
        <v>33670.798115040001</v>
      </c>
      <c r="D49" s="10">
        <f>D45*G49</f>
        <v>30543.84888324</v>
      </c>
      <c r="E49" s="11">
        <f>E45*G49</f>
        <v>14016.295431599998</v>
      </c>
      <c r="G49" s="1">
        <v>0.15860399999999999</v>
      </c>
    </row>
    <row r="50" spans="1:7" ht="12.75" customHeight="1">
      <c r="A50" s="13" t="s">
        <v>11</v>
      </c>
      <c r="B50" s="10">
        <f>B45*G50</f>
        <v>17612.397879119999</v>
      </c>
      <c r="D50" s="10">
        <f>D45*G50</f>
        <v>15976.764716219999</v>
      </c>
      <c r="E50" s="11">
        <f>E45*G50</f>
        <v>7331.5925297999993</v>
      </c>
      <c r="G50" s="1">
        <v>8.2961999999999994E-2</v>
      </c>
    </row>
    <row r="51" spans="1:7" ht="12.75" customHeight="1">
      <c r="A51" s="13" t="s">
        <v>12</v>
      </c>
      <c r="B51" s="10">
        <f>B45*G51</f>
        <v>30303.803221440005</v>
      </c>
      <c r="D51" s="10">
        <f>D45*G51</f>
        <v>27489.541026640003</v>
      </c>
      <c r="E51" s="11">
        <f>G51*E45</f>
        <v>12614.7012376</v>
      </c>
      <c r="G51" s="1">
        <v>0.14274400000000001</v>
      </c>
    </row>
    <row r="52" spans="1:7" ht="22.5">
      <c r="A52" s="13" t="s">
        <v>13</v>
      </c>
      <c r="B52" s="10">
        <f>B45*G52</f>
        <v>24864.599175480002</v>
      </c>
      <c r="D52" s="10">
        <f>D45*G52</f>
        <v>22555.466525129999</v>
      </c>
      <c r="E52" s="11">
        <f>E45*G52</f>
        <v>10350.499166699999</v>
      </c>
      <c r="G52" s="1">
        <v>0.117123</v>
      </c>
    </row>
    <row r="53" spans="1:7" ht="12.75" customHeight="1">
      <c r="A53" s="13" t="s">
        <v>14</v>
      </c>
      <c r="B53" s="10">
        <f>B45*G53</f>
        <v>906.49862520000011</v>
      </c>
      <c r="D53" s="10">
        <f>D45*G53</f>
        <v>822.31365370000003</v>
      </c>
      <c r="E53" s="11">
        <f>E45*G53</f>
        <v>377.352283</v>
      </c>
      <c r="G53" s="1">
        <v>4.2700000000000004E-3</v>
      </c>
    </row>
    <row r="54" spans="1:7" ht="12.75" customHeight="1">
      <c r="A54" s="13" t="s">
        <v>15</v>
      </c>
      <c r="B54" s="10">
        <f>B45*G54</f>
        <v>32893.799293440003</v>
      </c>
      <c r="D54" s="10">
        <f>D45*G54</f>
        <v>29839.008608640001</v>
      </c>
      <c r="E54" s="11">
        <f>E45*G54</f>
        <v>13692.850617599999</v>
      </c>
      <c r="G54" s="1">
        <v>0.154944</v>
      </c>
    </row>
    <row r="55" spans="1:7" ht="22.5">
      <c r="A55" s="13" t="s">
        <v>16</v>
      </c>
      <c r="B55" s="10">
        <f>B45*G55</f>
        <v>39239.5019646</v>
      </c>
      <c r="D55" s="10">
        <f>D45*G55</f>
        <v>35595.396763849996</v>
      </c>
      <c r="E55" s="11">
        <f>E45*G55</f>
        <v>16334.404971499998</v>
      </c>
      <c r="G55" s="1">
        <v>0.184835</v>
      </c>
    </row>
    <row r="56" spans="1:7" ht="12.75" customHeight="1">
      <c r="A56" s="13" t="s">
        <v>17</v>
      </c>
      <c r="B56" s="10">
        <f>B45*G56</f>
        <v>5439.2040459600003</v>
      </c>
      <c r="D56" s="10">
        <f>D45*G56</f>
        <v>4934.0745015100001</v>
      </c>
      <c r="E56" s="11">
        <f>E45*G56</f>
        <v>2264.2020708999999</v>
      </c>
      <c r="G56" s="1">
        <v>2.5621000000000001E-2</v>
      </c>
    </row>
    <row r="57" spans="1:7" ht="12.75" customHeight="1">
      <c r="A57" s="18" t="s">
        <v>18</v>
      </c>
      <c r="B57" s="10" t="s">
        <v>194</v>
      </c>
      <c r="D57" s="10" t="s">
        <v>195</v>
      </c>
      <c r="E57" s="11" t="s">
        <v>196</v>
      </c>
    </row>
    <row r="58" spans="1:7" ht="13.5" customHeight="1" thickBot="1">
      <c r="A58" s="20" t="s">
        <v>21</v>
      </c>
      <c r="B58" s="10"/>
      <c r="D58" s="10" t="s">
        <v>197</v>
      </c>
      <c r="E58" s="11"/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212294.76</v>
      </c>
      <c r="D64" s="78">
        <f>D37-D45</f>
        <v>-192579.31</v>
      </c>
    </row>
    <row r="65" spans="1:4" ht="12">
      <c r="A65" s="82" t="s">
        <v>1</v>
      </c>
      <c r="B65" s="82"/>
      <c r="C65" s="77">
        <f>C38-C57</f>
        <v>5439.2040459600003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36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67"/>
  <sheetViews>
    <sheetView topLeftCell="A40" workbookViewId="0">
      <selection activeCell="A63" sqref="A63:D67"/>
    </sheetView>
  </sheetViews>
  <sheetFormatPr defaultColWidth="7.5703125" defaultRowHeight="11.25"/>
  <cols>
    <col min="1" max="1" width="61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77.25" customHeight="1">
      <c r="A1" s="85" t="s">
        <v>756</v>
      </c>
      <c r="B1" s="85"/>
      <c r="C1" s="85"/>
    </row>
    <row r="2" spans="1:7" ht="15">
      <c r="A2" s="58"/>
      <c r="B2" s="58"/>
      <c r="C2" s="58"/>
    </row>
    <row r="3" spans="1:7" ht="31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647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273646.40999999997</v>
      </c>
      <c r="D7" s="5">
        <v>252704.24</v>
      </c>
      <c r="E7" s="6">
        <v>100899.57</v>
      </c>
    </row>
    <row r="8" spans="1:7" ht="12.75" customHeight="1">
      <c r="A8" s="18" t="s">
        <v>5</v>
      </c>
      <c r="B8" s="10" t="s">
        <v>170</v>
      </c>
      <c r="D8" s="10" t="s">
        <v>198</v>
      </c>
      <c r="E8" s="11">
        <v>657.76</v>
      </c>
    </row>
    <row r="9" spans="1:7" ht="12.75" customHeight="1">
      <c r="A9" s="18" t="s">
        <v>6</v>
      </c>
      <c r="B9" s="10">
        <v>207717.27</v>
      </c>
      <c r="D9" s="10">
        <v>187802.52</v>
      </c>
      <c r="E9" s="11">
        <v>77480.679999999993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38.012260409999996</v>
      </c>
      <c r="D11" s="10">
        <f>D9*G11</f>
        <v>34.367861159999997</v>
      </c>
      <c r="E11" s="11">
        <f>E9*G11</f>
        <v>14.17896444</v>
      </c>
      <c r="G11" s="1">
        <v>1.83E-4</v>
      </c>
    </row>
    <row r="12" spans="1:7" ht="12.75" customHeight="1">
      <c r="A12" s="13" t="s">
        <v>9</v>
      </c>
      <c r="B12" s="10">
        <f>B9*G12</f>
        <v>26735.912973509996</v>
      </c>
      <c r="D12" s="10">
        <f>D9*G12</f>
        <v>24172.625756759997</v>
      </c>
      <c r="E12" s="11">
        <f>E9*G12</f>
        <v>9972.7707648399992</v>
      </c>
      <c r="G12" s="1">
        <v>0.12871299999999999</v>
      </c>
    </row>
    <row r="13" spans="1:7" ht="12.75" customHeight="1">
      <c r="A13" s="13" t="s">
        <v>10</v>
      </c>
      <c r="B13" s="10">
        <f>B9*G13</f>
        <v>32944.78989108</v>
      </c>
      <c r="D13" s="10">
        <f>D9*G13</f>
        <v>29786.230882079999</v>
      </c>
      <c r="E13" s="11">
        <f>E9*G13</f>
        <v>12288.745770719999</v>
      </c>
      <c r="G13" s="1">
        <v>0.15860399999999999</v>
      </c>
    </row>
    <row r="14" spans="1:7" ht="12.75" customHeight="1">
      <c r="A14" s="13" t="s">
        <v>11</v>
      </c>
      <c r="B14" s="10">
        <f>B9*G14</f>
        <v>17232.640153739998</v>
      </c>
      <c r="D14" s="10">
        <f>D9*G14</f>
        <v>15580.472664239998</v>
      </c>
      <c r="E14" s="11">
        <f>E9*G14</f>
        <v>6427.9521741599992</v>
      </c>
      <c r="G14" s="1">
        <v>8.2961999999999994E-2</v>
      </c>
    </row>
    <row r="15" spans="1:7" ht="12.75" customHeight="1">
      <c r="A15" s="13" t="s">
        <v>12</v>
      </c>
      <c r="B15" s="10">
        <f>B9*G15</f>
        <v>29650.393988880001</v>
      </c>
      <c r="D15" s="10">
        <f>D9*G15</f>
        <v>26807.682914879999</v>
      </c>
      <c r="E15" s="11">
        <f>G15*E9</f>
        <v>11059.90218592</v>
      </c>
      <c r="G15" s="1">
        <v>0.14274400000000001</v>
      </c>
    </row>
    <row r="16" spans="1:7">
      <c r="A16" s="13" t="s">
        <v>13</v>
      </c>
      <c r="B16" s="10">
        <f>B9*G16</f>
        <v>24328.469814209999</v>
      </c>
      <c r="D16" s="10">
        <f>D9*G16</f>
        <v>21995.99454996</v>
      </c>
      <c r="E16" s="11">
        <f>E9*G16</f>
        <v>9074.7696836399991</v>
      </c>
      <c r="G16" s="1">
        <v>0.117123</v>
      </c>
    </row>
    <row r="17" spans="1:7" ht="12.75" customHeight="1">
      <c r="A17" s="13" t="s">
        <v>14</v>
      </c>
      <c r="B17" s="10">
        <f>B9*G17</f>
        <v>886.95274289999998</v>
      </c>
      <c r="D17" s="10">
        <f>D9*G17</f>
        <v>801.91676040000004</v>
      </c>
      <c r="E17" s="11">
        <f>E9*G17</f>
        <v>330.84250359999999</v>
      </c>
      <c r="G17" s="1">
        <v>4.2700000000000004E-3</v>
      </c>
    </row>
    <row r="18" spans="1:7" ht="12.75" customHeight="1">
      <c r="A18" s="13" t="s">
        <v>15</v>
      </c>
      <c r="B18" s="10">
        <f>B9*G18</f>
        <v>32184.544682879998</v>
      </c>
      <c r="D18" s="10">
        <f>D9*G18</f>
        <v>29098.873658879998</v>
      </c>
      <c r="E18" s="11">
        <f>E9*G18</f>
        <v>12005.16648192</v>
      </c>
      <c r="G18" s="1">
        <v>0.154944</v>
      </c>
    </row>
    <row r="19" spans="1:7" ht="22.5">
      <c r="A19" s="13" t="s">
        <v>16</v>
      </c>
      <c r="B19" s="10">
        <f>B9*G19</f>
        <v>38393.421600449998</v>
      </c>
      <c r="D19" s="10">
        <f>D9*G19</f>
        <v>34712.478784200001</v>
      </c>
      <c r="E19" s="11">
        <f>E9*G19</f>
        <v>14321.141487799998</v>
      </c>
      <c r="G19" s="1">
        <v>0.184835</v>
      </c>
    </row>
    <row r="20" spans="1:7" ht="12.75" customHeight="1">
      <c r="A20" s="13" t="s">
        <v>17</v>
      </c>
      <c r="B20" s="10">
        <f>B9*G20</f>
        <v>5321.92417467</v>
      </c>
      <c r="D20" s="10">
        <f>D9*G20</f>
        <v>4811.6883649199999</v>
      </c>
      <c r="E20" s="11">
        <f>E9*G20</f>
        <v>1985.1325022799999</v>
      </c>
      <c r="G20" s="1">
        <v>2.5621000000000001E-2</v>
      </c>
    </row>
    <row r="21" spans="1:7" ht="12.75" customHeight="1">
      <c r="A21" s="18" t="s">
        <v>18</v>
      </c>
      <c r="B21" s="10" t="s">
        <v>199</v>
      </c>
      <c r="D21" s="10" t="s">
        <v>200</v>
      </c>
      <c r="E21" s="11" t="s">
        <v>201</v>
      </c>
    </row>
    <row r="22" spans="1:7" ht="13.5" customHeight="1" thickBot="1">
      <c r="A22" s="20" t="s">
        <v>21</v>
      </c>
      <c r="B22" s="10"/>
      <c r="D22" s="10" t="s">
        <v>182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252704.24</v>
      </c>
      <c r="C25" s="5">
        <v>273646.40999999997</v>
      </c>
      <c r="E25" s="6">
        <v>100899.57</v>
      </c>
    </row>
    <row r="26" spans="1:7" ht="12.75" customHeight="1">
      <c r="A26" s="18" t="s">
        <v>5</v>
      </c>
      <c r="B26" s="10" t="s">
        <v>198</v>
      </c>
      <c r="C26" s="10" t="s">
        <v>170</v>
      </c>
      <c r="E26" s="11">
        <v>657.76</v>
      </c>
    </row>
    <row r="27" spans="1:7" ht="12.75" customHeight="1">
      <c r="A27" s="18" t="s">
        <v>6</v>
      </c>
      <c r="B27" s="10">
        <v>187802.52</v>
      </c>
      <c r="C27" s="10">
        <v>207717.27</v>
      </c>
      <c r="E27" s="11">
        <v>77480.679999999993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34.367861159999997</v>
      </c>
      <c r="C29" s="10">
        <f>C27*G29</f>
        <v>38.012260409999996</v>
      </c>
      <c r="E29" s="11">
        <f>E27*G29</f>
        <v>14.17896444</v>
      </c>
      <c r="G29" s="1">
        <v>1.83E-4</v>
      </c>
    </row>
    <row r="30" spans="1:7" ht="12.75" customHeight="1">
      <c r="A30" s="13" t="s">
        <v>9</v>
      </c>
      <c r="B30" s="10">
        <f>B27*G30</f>
        <v>24172.625756759997</v>
      </c>
      <c r="C30" s="10">
        <f>C27*G30</f>
        <v>26735.912973509996</v>
      </c>
      <c r="E30" s="11">
        <f>E27*G30</f>
        <v>9972.7707648399992</v>
      </c>
      <c r="G30" s="1">
        <v>0.12871299999999999</v>
      </c>
    </row>
    <row r="31" spans="1:7" ht="12.75" customHeight="1">
      <c r="A31" s="13" t="s">
        <v>10</v>
      </c>
      <c r="B31" s="10">
        <f>B27*G31</f>
        <v>29786.230882079999</v>
      </c>
      <c r="C31" s="10">
        <f>C27*G31</f>
        <v>32944.78989108</v>
      </c>
      <c r="E31" s="11">
        <f>E27*G31</f>
        <v>12288.745770719999</v>
      </c>
      <c r="G31" s="1">
        <v>0.15860399999999999</v>
      </c>
    </row>
    <row r="32" spans="1:7" ht="12.75" customHeight="1">
      <c r="A32" s="13" t="s">
        <v>11</v>
      </c>
      <c r="B32" s="10">
        <f>B27*G32</f>
        <v>15580.472664239998</v>
      </c>
      <c r="C32" s="10">
        <f>C27*G32</f>
        <v>17232.640153739998</v>
      </c>
      <c r="E32" s="11">
        <f>E27*G32</f>
        <v>6427.9521741599992</v>
      </c>
      <c r="G32" s="1">
        <v>8.2961999999999994E-2</v>
      </c>
    </row>
    <row r="33" spans="1:7" ht="12.75" customHeight="1">
      <c r="A33" s="13" t="s">
        <v>12</v>
      </c>
      <c r="B33" s="10">
        <f>B27*G33</f>
        <v>26807.682914879999</v>
      </c>
      <c r="C33" s="10">
        <f>C27*G33</f>
        <v>29650.393988880001</v>
      </c>
      <c r="E33" s="11">
        <f>G33*E27</f>
        <v>11059.90218592</v>
      </c>
      <c r="G33" s="1">
        <v>0.14274400000000001</v>
      </c>
    </row>
    <row r="34" spans="1:7">
      <c r="A34" s="13" t="s">
        <v>13</v>
      </c>
      <c r="B34" s="10">
        <f>B27*G34</f>
        <v>21995.99454996</v>
      </c>
      <c r="C34" s="10">
        <f>C27*G34</f>
        <v>24328.469814209999</v>
      </c>
      <c r="E34" s="11">
        <f>E27*G34</f>
        <v>9074.7696836399991</v>
      </c>
      <c r="G34" s="1">
        <v>0.117123</v>
      </c>
    </row>
    <row r="35" spans="1:7" ht="12.75" customHeight="1">
      <c r="A35" s="13" t="s">
        <v>14</v>
      </c>
      <c r="B35" s="10">
        <f>B27*G35</f>
        <v>801.91676040000004</v>
      </c>
      <c r="C35" s="10">
        <f>C27*G35</f>
        <v>886.95274289999998</v>
      </c>
      <c r="E35" s="11">
        <f>E27*G35</f>
        <v>330.84250359999999</v>
      </c>
      <c r="G35" s="1">
        <v>4.2700000000000004E-3</v>
      </c>
    </row>
    <row r="36" spans="1:7" ht="12.75" customHeight="1">
      <c r="A36" s="13" t="s">
        <v>15</v>
      </c>
      <c r="B36" s="10">
        <f>B27*G36</f>
        <v>29098.873658879998</v>
      </c>
      <c r="C36" s="10">
        <f>C27*G36</f>
        <v>32184.544682879998</v>
      </c>
      <c r="E36" s="11">
        <f>E27*G36</f>
        <v>12005.16648192</v>
      </c>
      <c r="G36" s="1">
        <v>0.154944</v>
      </c>
    </row>
    <row r="37" spans="1:7" ht="22.5">
      <c r="A37" s="13" t="s">
        <v>16</v>
      </c>
      <c r="B37" s="10">
        <f>B27*G37</f>
        <v>34712.478784200001</v>
      </c>
      <c r="C37" s="10">
        <f>C27*G37</f>
        <v>38393.421600449998</v>
      </c>
      <c r="E37" s="11">
        <f>E27*G37</f>
        <v>14321.141487799998</v>
      </c>
      <c r="G37" s="1">
        <v>0.184835</v>
      </c>
    </row>
    <row r="38" spans="1:7" ht="12.75" customHeight="1">
      <c r="A38" s="13" t="s">
        <v>17</v>
      </c>
      <c r="B38" s="10">
        <f>B27*G38</f>
        <v>4811.6883649199999</v>
      </c>
      <c r="C38" s="10">
        <f>C27*G38</f>
        <v>5321.92417467</v>
      </c>
      <c r="E38" s="11">
        <f>E27*G38</f>
        <v>1985.1325022799999</v>
      </c>
      <c r="G38" s="1">
        <v>2.5621000000000001E-2</v>
      </c>
    </row>
    <row r="39" spans="1:7" ht="12.75" customHeight="1">
      <c r="A39" s="18" t="s">
        <v>18</v>
      </c>
      <c r="B39" s="10" t="s">
        <v>200</v>
      </c>
      <c r="C39" s="10" t="s">
        <v>199</v>
      </c>
      <c r="E39" s="11" t="s">
        <v>201</v>
      </c>
    </row>
    <row r="40" spans="1:7" ht="13.5" customHeight="1" thickBot="1">
      <c r="A40" s="20" t="s">
        <v>21</v>
      </c>
      <c r="B40" s="10" t="s">
        <v>182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273646.40999999997</v>
      </c>
      <c r="D43" s="5">
        <v>252704.24</v>
      </c>
      <c r="E43" s="6">
        <v>100899.57</v>
      </c>
    </row>
    <row r="44" spans="1:7" ht="12.75" customHeight="1">
      <c r="A44" s="18" t="s">
        <v>5</v>
      </c>
      <c r="B44" s="10" t="s">
        <v>170</v>
      </c>
      <c r="D44" s="10" t="s">
        <v>198</v>
      </c>
      <c r="E44" s="11">
        <v>657.76</v>
      </c>
    </row>
    <row r="45" spans="1:7" ht="12.75" customHeight="1">
      <c r="A45" s="18" t="s">
        <v>6</v>
      </c>
      <c r="B45" s="10">
        <v>207717.27</v>
      </c>
      <c r="D45" s="10">
        <v>187802.52</v>
      </c>
      <c r="E45" s="11">
        <v>77480.679999999993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38.012260409999996</v>
      </c>
      <c r="D47" s="10">
        <f>D45*G47</f>
        <v>34.367861159999997</v>
      </c>
      <c r="E47" s="11">
        <f>E45*G47</f>
        <v>14.17896444</v>
      </c>
      <c r="G47" s="1">
        <v>1.83E-4</v>
      </c>
    </row>
    <row r="48" spans="1:7" ht="12.75" customHeight="1">
      <c r="A48" s="13" t="s">
        <v>9</v>
      </c>
      <c r="B48" s="10">
        <f>B45*G48</f>
        <v>26735.912973509996</v>
      </c>
      <c r="D48" s="10">
        <f>D45*G48</f>
        <v>24172.625756759997</v>
      </c>
      <c r="E48" s="11">
        <f>E45*G48</f>
        <v>9972.7707648399992</v>
      </c>
      <c r="G48" s="1">
        <v>0.12871299999999999</v>
      </c>
    </row>
    <row r="49" spans="1:7" ht="12.75" customHeight="1">
      <c r="A49" s="13" t="s">
        <v>10</v>
      </c>
      <c r="B49" s="10">
        <f>B45*G49</f>
        <v>32944.78989108</v>
      </c>
      <c r="D49" s="10">
        <f>D45*G49</f>
        <v>29786.230882079999</v>
      </c>
      <c r="E49" s="11">
        <f>E45*G49</f>
        <v>12288.745770719999</v>
      </c>
      <c r="G49" s="1">
        <v>0.15860399999999999</v>
      </c>
    </row>
    <row r="50" spans="1:7" ht="12.75" customHeight="1">
      <c r="A50" s="13" t="s">
        <v>11</v>
      </c>
      <c r="B50" s="10">
        <f>B45*G50</f>
        <v>17232.640153739998</v>
      </c>
      <c r="D50" s="10">
        <f>D45*G50</f>
        <v>15580.472664239998</v>
      </c>
      <c r="E50" s="11">
        <f>E45*G50</f>
        <v>6427.9521741599992</v>
      </c>
      <c r="G50" s="1">
        <v>8.2961999999999994E-2</v>
      </c>
    </row>
    <row r="51" spans="1:7" ht="12.75" customHeight="1">
      <c r="A51" s="13" t="s">
        <v>12</v>
      </c>
      <c r="B51" s="10">
        <f>B45*G51</f>
        <v>29650.393988880001</v>
      </c>
      <c r="D51" s="10">
        <f>D45*G51</f>
        <v>26807.682914879999</v>
      </c>
      <c r="E51" s="11">
        <f>G51*E45</f>
        <v>11059.90218592</v>
      </c>
      <c r="G51" s="1">
        <v>0.14274400000000001</v>
      </c>
    </row>
    <row r="52" spans="1:7">
      <c r="A52" s="13" t="s">
        <v>13</v>
      </c>
      <c r="B52" s="10">
        <f>B45*G52</f>
        <v>24328.469814209999</v>
      </c>
      <c r="D52" s="10">
        <f>D45*G52</f>
        <v>21995.99454996</v>
      </c>
      <c r="E52" s="11">
        <f>E45*G52</f>
        <v>9074.7696836399991</v>
      </c>
      <c r="G52" s="1">
        <v>0.117123</v>
      </c>
    </row>
    <row r="53" spans="1:7" ht="12.75" customHeight="1">
      <c r="A53" s="13" t="s">
        <v>14</v>
      </c>
      <c r="B53" s="10">
        <f>B45*G53</f>
        <v>886.95274289999998</v>
      </c>
      <c r="D53" s="10">
        <f>D45*G53</f>
        <v>801.91676040000004</v>
      </c>
      <c r="E53" s="11">
        <f>E45*G53</f>
        <v>330.84250359999999</v>
      </c>
      <c r="G53" s="1">
        <v>4.2700000000000004E-3</v>
      </c>
    </row>
    <row r="54" spans="1:7" ht="12.75" customHeight="1">
      <c r="A54" s="13" t="s">
        <v>15</v>
      </c>
      <c r="B54" s="10">
        <f>B45*G54</f>
        <v>32184.544682879998</v>
      </c>
      <c r="D54" s="10">
        <f>D45*G54</f>
        <v>29098.873658879998</v>
      </c>
      <c r="E54" s="11">
        <f>E45*G54</f>
        <v>12005.16648192</v>
      </c>
      <c r="G54" s="1">
        <v>0.154944</v>
      </c>
    </row>
    <row r="55" spans="1:7" ht="22.5">
      <c r="A55" s="13" t="s">
        <v>16</v>
      </c>
      <c r="B55" s="10">
        <f>B45*G55</f>
        <v>38393.421600449998</v>
      </c>
      <c r="D55" s="10">
        <f>D45*G55</f>
        <v>34712.478784200001</v>
      </c>
      <c r="E55" s="11">
        <f>E45*G55</f>
        <v>14321.141487799998</v>
      </c>
      <c r="G55" s="1">
        <v>0.184835</v>
      </c>
    </row>
    <row r="56" spans="1:7" ht="12.75" customHeight="1">
      <c r="A56" s="13" t="s">
        <v>17</v>
      </c>
      <c r="B56" s="10">
        <f>B45*G56</f>
        <v>5321.92417467</v>
      </c>
      <c r="D56" s="10">
        <f>D45*G56</f>
        <v>4811.6883649199999</v>
      </c>
      <c r="E56" s="11">
        <f>E45*G56</f>
        <v>1985.1325022799999</v>
      </c>
      <c r="G56" s="1">
        <v>2.5621000000000001E-2</v>
      </c>
    </row>
    <row r="57" spans="1:7" ht="12.75" customHeight="1">
      <c r="A57" s="18" t="s">
        <v>18</v>
      </c>
      <c r="B57" s="10" t="s">
        <v>199</v>
      </c>
      <c r="D57" s="10" t="s">
        <v>200</v>
      </c>
      <c r="E57" s="11" t="s">
        <v>201</v>
      </c>
    </row>
    <row r="58" spans="1:7" ht="13.5" customHeight="1" thickBot="1">
      <c r="A58" s="20" t="s">
        <v>21</v>
      </c>
      <c r="B58" s="10"/>
      <c r="D58" s="10" t="s">
        <v>182</v>
      </c>
      <c r="E58" s="11"/>
    </row>
    <row r="60" spans="1:7" ht="12.75">
      <c r="A60" s="73" t="s">
        <v>829</v>
      </c>
      <c r="B60" s="72">
        <v>14</v>
      </c>
      <c r="C60" s="72">
        <v>14</v>
      </c>
    </row>
    <row r="61" spans="1:7" ht="12.75">
      <c r="A61" s="71" t="s">
        <v>831</v>
      </c>
      <c r="B61" s="72">
        <v>15</v>
      </c>
      <c r="C61" s="72">
        <v>15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207717.27</v>
      </c>
      <c r="D64" s="78">
        <f>D37-D45</f>
        <v>-187802.52</v>
      </c>
    </row>
    <row r="65" spans="1:4" ht="12">
      <c r="A65" s="82" t="s">
        <v>1</v>
      </c>
      <c r="B65" s="82"/>
      <c r="C65" s="77">
        <f>C38-C57</f>
        <v>5321.92417467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topLeftCell="A40" workbookViewId="0">
      <selection activeCell="A63" sqref="A63:D67"/>
    </sheetView>
  </sheetViews>
  <sheetFormatPr defaultColWidth="7.5703125" defaultRowHeight="11.25"/>
  <cols>
    <col min="1" max="1" width="60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8.75" customHeight="1">
      <c r="A1" s="85" t="s">
        <v>725</v>
      </c>
      <c r="B1" s="85"/>
      <c r="C1" s="85"/>
    </row>
    <row r="2" spans="1:7" ht="15">
      <c r="A2" s="58"/>
      <c r="B2" s="58"/>
      <c r="C2" s="58"/>
    </row>
    <row r="3" spans="1:7" ht="38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608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210151.72</v>
      </c>
      <c r="C7" s="1"/>
      <c r="D7" s="5">
        <v>230078.42</v>
      </c>
      <c r="E7" s="6">
        <v>52826.53</v>
      </c>
    </row>
    <row r="8" spans="1:7" ht="12.75" customHeight="1">
      <c r="A8" s="18" t="s">
        <v>5</v>
      </c>
      <c r="B8" s="10">
        <v>8950</v>
      </c>
      <c r="C8" s="1"/>
      <c r="D8" s="10">
        <v>8919.74</v>
      </c>
      <c r="E8" s="11">
        <v>1805.4</v>
      </c>
      <c r="F8" s="19"/>
    </row>
    <row r="9" spans="1:7" ht="12.75" customHeight="1">
      <c r="A9" s="18" t="s">
        <v>6</v>
      </c>
      <c r="B9" s="10">
        <v>156734.28</v>
      </c>
      <c r="C9" s="1"/>
      <c r="D9" s="10">
        <v>171801.2</v>
      </c>
      <c r="E9" s="11">
        <v>39874.870000000003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28.68237324</v>
      </c>
      <c r="C11" s="1"/>
      <c r="D11" s="10">
        <f>D9*G11</f>
        <v>31.439619600000004</v>
      </c>
      <c r="E11" s="11">
        <f>E9*G11</f>
        <v>7.297101210000001</v>
      </c>
      <c r="G11" s="1">
        <v>1.83E-4</v>
      </c>
    </row>
    <row r="12" spans="1:7" ht="12.75" customHeight="1">
      <c r="A12" s="13" t="s">
        <v>9</v>
      </c>
      <c r="B12" s="10">
        <f>B9*G12</f>
        <v>20173.73938164</v>
      </c>
      <c r="C12" s="1"/>
      <c r="D12" s="10">
        <f>D9*G12</f>
        <v>22113.047855600002</v>
      </c>
      <c r="E12" s="11">
        <f>E9*G12</f>
        <v>5132.41414231</v>
      </c>
      <c r="G12" s="1">
        <v>0.12871299999999999</v>
      </c>
    </row>
    <row r="13" spans="1:7" ht="12.75" customHeight="1">
      <c r="A13" s="13" t="s">
        <v>10</v>
      </c>
      <c r="B13" s="10">
        <f>B9*G13</f>
        <v>24858.683745120001</v>
      </c>
      <c r="C13" s="1"/>
      <c r="D13" s="10">
        <f>D9*G13</f>
        <v>27248.357524800002</v>
      </c>
      <c r="E13" s="11">
        <f>E9*G13</f>
        <v>6324.3138814800004</v>
      </c>
      <c r="G13" s="1">
        <v>0.15860399999999999</v>
      </c>
    </row>
    <row r="14" spans="1:7" ht="12.75" customHeight="1">
      <c r="A14" s="13" t="s">
        <v>11</v>
      </c>
      <c r="B14" s="10">
        <f>B9*G14</f>
        <v>13002.989337359999</v>
      </c>
      <c r="C14" s="1"/>
      <c r="D14" s="10">
        <f>D9*G14</f>
        <v>14252.9711544</v>
      </c>
      <c r="E14" s="11">
        <f>E9*G14</f>
        <v>3308.0989649399999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22372.878064320001</v>
      </c>
      <c r="C15" s="1"/>
      <c r="D15" s="10">
        <f>D9*G15</f>
        <v>24523.590492800002</v>
      </c>
      <c r="E15" s="11">
        <f>G15*E9</f>
        <v>5691.8984432800007</v>
      </c>
      <c r="G15" s="1">
        <v>0.14274400000000001</v>
      </c>
    </row>
    <row r="16" spans="1:7">
      <c r="A16" s="13" t="s">
        <v>13</v>
      </c>
      <c r="B16" s="10">
        <f>B9*G16</f>
        <v>18357.189076440001</v>
      </c>
      <c r="C16" s="1"/>
      <c r="D16" s="10">
        <f>D9*G16</f>
        <v>20121.871947600001</v>
      </c>
      <c r="E16" s="11">
        <f>E9*G16</f>
        <v>4670.2643990100005</v>
      </c>
      <c r="G16" s="1">
        <v>0.117123</v>
      </c>
    </row>
    <row r="17" spans="1:7" ht="12.75" customHeight="1">
      <c r="A17" s="13" t="s">
        <v>14</v>
      </c>
      <c r="B17" s="10">
        <f>B9*G17</f>
        <v>669.25537560000009</v>
      </c>
      <c r="C17" s="1"/>
      <c r="D17" s="10">
        <f>D9*G17</f>
        <v>733.59112400000015</v>
      </c>
      <c r="E17" s="11">
        <f>E9*G17</f>
        <v>170.26569490000003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24285.036280320001</v>
      </c>
      <c r="C18" s="1"/>
      <c r="D18" s="10">
        <f>D9*G18</f>
        <v>26619.565132800002</v>
      </c>
      <c r="E18" s="11">
        <f>E9*G18</f>
        <v>6178.3718572800008</v>
      </c>
      <c r="G18" s="1">
        <v>0.154944</v>
      </c>
    </row>
    <row r="19" spans="1:7" ht="22.5">
      <c r="A19" s="13" t="s">
        <v>16</v>
      </c>
      <c r="B19" s="10">
        <f>B9*G19</f>
        <v>28969.980643800001</v>
      </c>
      <c r="C19" s="1"/>
      <c r="D19" s="10">
        <f>D9*G19</f>
        <v>31754.874802000002</v>
      </c>
      <c r="E19" s="11">
        <f>E9*G19</f>
        <v>7370.2715964500003</v>
      </c>
      <c r="G19" s="1">
        <v>0.184835</v>
      </c>
    </row>
    <row r="20" spans="1:7" ht="12.75" customHeight="1">
      <c r="A20" s="13" t="s">
        <v>17</v>
      </c>
      <c r="B20" s="10">
        <f>B9*G20</f>
        <v>4015.6889878800002</v>
      </c>
      <c r="C20" s="1"/>
      <c r="D20" s="10">
        <f>D9*G20</f>
        <v>4401.7185452000003</v>
      </c>
      <c r="E20" s="11">
        <f>E9*G20</f>
        <v>1021.6340442700001</v>
      </c>
      <c r="G20" s="1">
        <v>2.5621000000000001E-2</v>
      </c>
    </row>
    <row r="21" spans="1:7" ht="12.75" customHeight="1">
      <c r="A21" s="18" t="s">
        <v>18</v>
      </c>
      <c r="B21" s="10">
        <v>44467.44</v>
      </c>
      <c r="C21" s="1"/>
      <c r="D21" s="10">
        <v>47889.599999999999</v>
      </c>
      <c r="E21" s="11">
        <v>11146.26</v>
      </c>
    </row>
    <row r="22" spans="1:7" ht="13.5" customHeight="1" thickBot="1">
      <c r="A22" s="20" t="s">
        <v>21</v>
      </c>
      <c r="B22" s="10"/>
      <c r="C22" s="1"/>
      <c r="D22" s="10">
        <v>1467.88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230078.42</v>
      </c>
      <c r="C25" s="5"/>
      <c r="D25" s="1"/>
      <c r="E25" s="6">
        <v>52826.53</v>
      </c>
    </row>
    <row r="26" spans="1:7" ht="12.75" customHeight="1">
      <c r="A26" s="18" t="s">
        <v>5</v>
      </c>
      <c r="B26" s="10">
        <v>8919.74</v>
      </c>
      <c r="C26" s="10"/>
      <c r="D26" s="1"/>
      <c r="E26" s="11">
        <v>1805.4</v>
      </c>
      <c r="F26" s="19"/>
    </row>
    <row r="27" spans="1:7" ht="12.75" customHeight="1">
      <c r="A27" s="18" t="s">
        <v>6</v>
      </c>
      <c r="B27" s="10">
        <v>171801.2</v>
      </c>
      <c r="C27" s="10"/>
      <c r="D27" s="1"/>
      <c r="E27" s="11">
        <v>39874.870000000003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31.439619600000004</v>
      </c>
      <c r="C29" s="10"/>
      <c r="D29" s="1"/>
      <c r="E29" s="11">
        <f>E27*G29</f>
        <v>7.297101210000001</v>
      </c>
      <c r="G29" s="1">
        <v>1.83E-4</v>
      </c>
    </row>
    <row r="30" spans="1:7" ht="12.75" customHeight="1">
      <c r="A30" s="13" t="s">
        <v>9</v>
      </c>
      <c r="B30" s="10">
        <f>B27*G30</f>
        <v>22113.047855600002</v>
      </c>
      <c r="C30" s="10"/>
      <c r="D30" s="1"/>
      <c r="E30" s="11">
        <f>E27*G30</f>
        <v>5132.41414231</v>
      </c>
      <c r="G30" s="1">
        <v>0.12871299999999999</v>
      </c>
    </row>
    <row r="31" spans="1:7" ht="12.75" customHeight="1">
      <c r="A31" s="13" t="s">
        <v>10</v>
      </c>
      <c r="B31" s="10">
        <f>B27*G31</f>
        <v>27248.357524800002</v>
      </c>
      <c r="C31" s="10"/>
      <c r="D31" s="1"/>
      <c r="E31" s="11">
        <f>E27*G31</f>
        <v>6324.3138814800004</v>
      </c>
      <c r="G31" s="1">
        <v>0.15860399999999999</v>
      </c>
    </row>
    <row r="32" spans="1:7" ht="12.75" customHeight="1">
      <c r="A32" s="13" t="s">
        <v>11</v>
      </c>
      <c r="B32" s="10">
        <f>B27*G32</f>
        <v>14252.9711544</v>
      </c>
      <c r="C32" s="10"/>
      <c r="D32" s="1"/>
      <c r="E32" s="11">
        <f>E27*G32</f>
        <v>3308.0989649399999</v>
      </c>
      <c r="G32" s="1">
        <v>8.2961999999999994E-2</v>
      </c>
    </row>
    <row r="33" spans="1:7" ht="12.75" customHeight="1">
      <c r="A33" s="13" t="s">
        <v>12</v>
      </c>
      <c r="B33" s="10">
        <f>B27*G33</f>
        <v>24523.590492800002</v>
      </c>
      <c r="C33" s="10"/>
      <c r="D33" s="1"/>
      <c r="E33" s="11">
        <f>G33*E27</f>
        <v>5691.8984432800007</v>
      </c>
      <c r="G33" s="1">
        <v>0.14274400000000001</v>
      </c>
    </row>
    <row r="34" spans="1:7">
      <c r="A34" s="13" t="s">
        <v>13</v>
      </c>
      <c r="B34" s="10">
        <f>B27*G34</f>
        <v>20121.871947600001</v>
      </c>
      <c r="C34" s="10"/>
      <c r="D34" s="1"/>
      <c r="E34" s="11">
        <f>E27*G34</f>
        <v>4670.2643990100005</v>
      </c>
      <c r="G34" s="1">
        <v>0.117123</v>
      </c>
    </row>
    <row r="35" spans="1:7" ht="12.75" customHeight="1">
      <c r="A35" s="13" t="s">
        <v>14</v>
      </c>
      <c r="B35" s="10">
        <f>B27*G35</f>
        <v>733.59112400000015</v>
      </c>
      <c r="C35" s="10"/>
      <c r="D35" s="1"/>
      <c r="E35" s="11">
        <f>E27*G35</f>
        <v>170.26569490000003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26619.565132800002</v>
      </c>
      <c r="C36" s="10"/>
      <c r="D36" s="1"/>
      <c r="E36" s="11">
        <f>E27*G36</f>
        <v>6178.3718572800008</v>
      </c>
      <c r="G36" s="1">
        <v>0.154944</v>
      </c>
    </row>
    <row r="37" spans="1:7" ht="22.5">
      <c r="A37" s="13" t="s">
        <v>16</v>
      </c>
      <c r="B37" s="10">
        <f>B27*G37</f>
        <v>31754.874802000002</v>
      </c>
      <c r="C37" s="10"/>
      <c r="D37" s="1"/>
      <c r="E37" s="11">
        <f>E27*G37</f>
        <v>7370.2715964500003</v>
      </c>
      <c r="G37" s="1">
        <v>0.184835</v>
      </c>
    </row>
    <row r="38" spans="1:7" ht="12.75" customHeight="1">
      <c r="A38" s="13" t="s">
        <v>17</v>
      </c>
      <c r="B38" s="10">
        <f>B27*G38</f>
        <v>4401.7185452000003</v>
      </c>
      <c r="C38" s="10"/>
      <c r="D38" s="1"/>
      <c r="E38" s="11">
        <f>E27*G38</f>
        <v>1021.6340442700001</v>
      </c>
      <c r="G38" s="1">
        <v>2.5621000000000001E-2</v>
      </c>
    </row>
    <row r="39" spans="1:7" ht="12.75" customHeight="1">
      <c r="A39" s="18" t="s">
        <v>18</v>
      </c>
      <c r="B39" s="10">
        <v>47889.599999999999</v>
      </c>
      <c r="C39" s="10"/>
      <c r="D39" s="1"/>
      <c r="E39" s="11">
        <v>11146.26</v>
      </c>
    </row>
    <row r="40" spans="1:7" ht="13.5" customHeight="1" thickBot="1">
      <c r="A40" s="20" t="s">
        <v>21</v>
      </c>
      <c r="B40" s="10">
        <v>1467.88</v>
      </c>
      <c r="C40" s="10"/>
      <c r="D40" s="1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210151.72</v>
      </c>
      <c r="C43" s="1"/>
      <c r="D43" s="5">
        <v>230078.42</v>
      </c>
      <c r="E43" s="6">
        <v>52826.53</v>
      </c>
    </row>
    <row r="44" spans="1:7" ht="12.75" customHeight="1">
      <c r="A44" s="18" t="s">
        <v>5</v>
      </c>
      <c r="B44" s="10">
        <v>8950</v>
      </c>
      <c r="C44" s="1"/>
      <c r="D44" s="10">
        <v>8919.74</v>
      </c>
      <c r="E44" s="11">
        <v>1805.4</v>
      </c>
      <c r="F44" s="19"/>
    </row>
    <row r="45" spans="1:7" ht="12.75" customHeight="1">
      <c r="A45" s="18" t="s">
        <v>6</v>
      </c>
      <c r="B45" s="10">
        <v>156734.28</v>
      </c>
      <c r="C45" s="1"/>
      <c r="D45" s="10">
        <v>171801.2</v>
      </c>
      <c r="E45" s="11">
        <v>39874.870000000003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28.68237324</v>
      </c>
      <c r="C47" s="1"/>
      <c r="D47" s="10">
        <f>D45*G47</f>
        <v>31.439619600000004</v>
      </c>
      <c r="E47" s="11">
        <f>E45*G47</f>
        <v>7.297101210000001</v>
      </c>
      <c r="G47" s="1">
        <v>1.83E-4</v>
      </c>
    </row>
    <row r="48" spans="1:7" ht="12.75" customHeight="1">
      <c r="A48" s="13" t="s">
        <v>9</v>
      </c>
      <c r="B48" s="10">
        <f>B45*G48</f>
        <v>20173.73938164</v>
      </c>
      <c r="C48" s="1"/>
      <c r="D48" s="10">
        <f>D45*G48</f>
        <v>22113.047855600002</v>
      </c>
      <c r="E48" s="11">
        <f>E45*G48</f>
        <v>5132.41414231</v>
      </c>
      <c r="G48" s="1">
        <v>0.12871299999999999</v>
      </c>
    </row>
    <row r="49" spans="1:7" ht="12.75" customHeight="1">
      <c r="A49" s="13" t="s">
        <v>10</v>
      </c>
      <c r="B49" s="10">
        <f>B45*G49</f>
        <v>24858.683745120001</v>
      </c>
      <c r="C49" s="1"/>
      <c r="D49" s="10">
        <f>D45*G49</f>
        <v>27248.357524800002</v>
      </c>
      <c r="E49" s="11">
        <f>E45*G49</f>
        <v>6324.3138814800004</v>
      </c>
      <c r="G49" s="1">
        <v>0.15860399999999999</v>
      </c>
    </row>
    <row r="50" spans="1:7" ht="12.75" customHeight="1">
      <c r="A50" s="13" t="s">
        <v>11</v>
      </c>
      <c r="B50" s="10">
        <f>B45*G50</f>
        <v>13002.989337359999</v>
      </c>
      <c r="C50" s="1"/>
      <c r="D50" s="10">
        <f>D45*G50</f>
        <v>14252.9711544</v>
      </c>
      <c r="E50" s="11">
        <f>E45*G50</f>
        <v>3308.0989649399999</v>
      </c>
      <c r="G50" s="1">
        <v>8.2961999999999994E-2</v>
      </c>
    </row>
    <row r="51" spans="1:7" ht="12.75" customHeight="1">
      <c r="A51" s="13" t="s">
        <v>12</v>
      </c>
      <c r="B51" s="10">
        <f>B45*G51</f>
        <v>22372.878064320001</v>
      </c>
      <c r="C51" s="1"/>
      <c r="D51" s="10">
        <f>D45*G51</f>
        <v>24523.590492800002</v>
      </c>
      <c r="E51" s="11">
        <f>G51*E45</f>
        <v>5691.8984432800007</v>
      </c>
      <c r="G51" s="1">
        <v>0.14274400000000001</v>
      </c>
    </row>
    <row r="52" spans="1:7">
      <c r="A52" s="13" t="s">
        <v>13</v>
      </c>
      <c r="B52" s="10">
        <f>B45*G52</f>
        <v>18357.189076440001</v>
      </c>
      <c r="C52" s="1"/>
      <c r="D52" s="10">
        <f>D45*G52</f>
        <v>20121.871947600001</v>
      </c>
      <c r="E52" s="11">
        <f>E45*G52</f>
        <v>4670.2643990100005</v>
      </c>
      <c r="G52" s="1">
        <v>0.117123</v>
      </c>
    </row>
    <row r="53" spans="1:7" ht="12.75" customHeight="1">
      <c r="A53" s="13" t="s">
        <v>14</v>
      </c>
      <c r="B53" s="10">
        <f>B45*G53</f>
        <v>669.25537560000009</v>
      </c>
      <c r="C53" s="1"/>
      <c r="D53" s="10">
        <f>D45*G53</f>
        <v>733.59112400000015</v>
      </c>
      <c r="E53" s="11">
        <f>E45*G53</f>
        <v>170.26569490000003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24285.036280320001</v>
      </c>
      <c r="C54" s="1"/>
      <c r="D54" s="10">
        <f>D45*G54</f>
        <v>26619.565132800002</v>
      </c>
      <c r="E54" s="11">
        <f>E45*G54</f>
        <v>6178.3718572800008</v>
      </c>
      <c r="G54" s="1">
        <v>0.154944</v>
      </c>
    </row>
    <row r="55" spans="1:7" ht="22.5">
      <c r="A55" s="13" t="s">
        <v>16</v>
      </c>
      <c r="B55" s="10">
        <f>B45*G55</f>
        <v>28969.980643800001</v>
      </c>
      <c r="C55" s="1"/>
      <c r="D55" s="10">
        <f>D45*G55</f>
        <v>31754.874802000002</v>
      </c>
      <c r="E55" s="11">
        <f>E45*G55</f>
        <v>7370.2715964500003</v>
      </c>
      <c r="G55" s="1">
        <v>0.184835</v>
      </c>
    </row>
    <row r="56" spans="1:7" ht="12.75" customHeight="1">
      <c r="A56" s="13" t="s">
        <v>17</v>
      </c>
      <c r="B56" s="10">
        <f>B45*G56</f>
        <v>4015.6889878800002</v>
      </c>
      <c r="C56" s="1"/>
      <c r="D56" s="10">
        <f>D45*G56</f>
        <v>4401.7185452000003</v>
      </c>
      <c r="E56" s="11">
        <f>E45*G56</f>
        <v>1021.6340442700001</v>
      </c>
      <c r="G56" s="1">
        <v>2.5621000000000001E-2</v>
      </c>
    </row>
    <row r="57" spans="1:7" ht="12.75" customHeight="1">
      <c r="A57" s="18" t="s">
        <v>18</v>
      </c>
      <c r="B57" s="10">
        <v>44467.44</v>
      </c>
      <c r="C57" s="1"/>
      <c r="D57" s="10">
        <v>47889.599999999999</v>
      </c>
      <c r="E57" s="11">
        <v>11146.26</v>
      </c>
    </row>
    <row r="58" spans="1:7" ht="13.5" customHeight="1" thickBot="1">
      <c r="A58" s="20" t="s">
        <v>21</v>
      </c>
      <c r="B58" s="10"/>
      <c r="C58" s="1"/>
      <c r="D58" s="10">
        <v>1467.88</v>
      </c>
      <c r="E58" s="11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-171801.2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66"/>
  <sheetViews>
    <sheetView topLeftCell="A43" workbookViewId="0">
      <selection activeCell="A62" sqref="A62:D66"/>
    </sheetView>
  </sheetViews>
  <sheetFormatPr defaultColWidth="7.5703125" defaultRowHeight="11.25"/>
  <cols>
    <col min="1" max="1" width="60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7.5" customHeight="1">
      <c r="A1" s="85" t="s">
        <v>757</v>
      </c>
      <c r="B1" s="85"/>
      <c r="C1" s="85"/>
    </row>
    <row r="2" spans="1:7" ht="15">
      <c r="A2" s="58"/>
      <c r="B2" s="58"/>
      <c r="C2" s="58"/>
    </row>
    <row r="3" spans="1:7" ht="39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208189.66</v>
      </c>
      <c r="D7" s="5">
        <v>209457.22</v>
      </c>
      <c r="E7" s="6">
        <v>66141.279999999999</v>
      </c>
    </row>
    <row r="8" spans="1:7" ht="12.75" customHeight="1">
      <c r="A8" s="18" t="s">
        <v>5</v>
      </c>
      <c r="B8" s="10" t="s">
        <v>42</v>
      </c>
      <c r="D8" s="10" t="s">
        <v>202</v>
      </c>
      <c r="E8" s="11" t="s">
        <v>203</v>
      </c>
    </row>
    <row r="9" spans="1:7" ht="12.75" customHeight="1">
      <c r="A9" s="18" t="s">
        <v>6</v>
      </c>
      <c r="B9" s="10">
        <v>156803.09</v>
      </c>
      <c r="D9" s="10">
        <v>157830.5</v>
      </c>
      <c r="E9" s="11">
        <v>50206.48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28.69496547</v>
      </c>
      <c r="D11" s="10">
        <f>D9*G11</f>
        <v>28.8829815</v>
      </c>
      <c r="E11" s="11">
        <f>E9*G11</f>
        <v>9.1877858400000001</v>
      </c>
      <c r="G11" s="1">
        <v>1.83E-4</v>
      </c>
    </row>
    <row r="12" spans="1:7" ht="12.75" customHeight="1">
      <c r="A12" s="13" t="s">
        <v>9</v>
      </c>
      <c r="B12" s="10">
        <f>B9*G12</f>
        <v>20182.596123169998</v>
      </c>
      <c r="D12" s="10">
        <f>D9*G12</f>
        <v>20314.837146499998</v>
      </c>
      <c r="E12" s="11">
        <f>E9*G12</f>
        <v>6462.2266602400005</v>
      </c>
      <c r="G12" s="1">
        <v>0.12871299999999999</v>
      </c>
    </row>
    <row r="13" spans="1:7" ht="12.75" customHeight="1">
      <c r="A13" s="13" t="s">
        <v>10</v>
      </c>
      <c r="B13" s="10">
        <f>B9*G13</f>
        <v>24869.59728636</v>
      </c>
      <c r="D13" s="10">
        <f>D9*G13</f>
        <v>25032.548621999998</v>
      </c>
      <c r="E13" s="11">
        <f>E9*G13</f>
        <v>7962.9485539200004</v>
      </c>
      <c r="G13" s="1">
        <v>0.15860399999999999</v>
      </c>
    </row>
    <row r="14" spans="1:7" ht="12.75" customHeight="1">
      <c r="A14" s="13" t="s">
        <v>11</v>
      </c>
      <c r="B14" s="10">
        <f>B9*G14</f>
        <v>13008.697952579998</v>
      </c>
      <c r="D14" s="10">
        <f>D9*G14</f>
        <v>13093.933940999999</v>
      </c>
      <c r="E14" s="11">
        <f>E9*G14</f>
        <v>4165.2299937600001</v>
      </c>
      <c r="G14" s="1">
        <v>8.2961999999999994E-2</v>
      </c>
    </row>
    <row r="15" spans="1:7" ht="12.75" customHeight="1">
      <c r="A15" s="13" t="s">
        <v>12</v>
      </c>
      <c r="B15" s="10">
        <f>B9*G15</f>
        <v>22382.700278960001</v>
      </c>
      <c r="D15" s="10">
        <f>D9*G15</f>
        <v>22529.356892</v>
      </c>
      <c r="E15" s="11">
        <f>G15*E9</f>
        <v>7166.673781120001</v>
      </c>
      <c r="G15" s="1">
        <v>0.14274400000000001</v>
      </c>
    </row>
    <row r="16" spans="1:7">
      <c r="A16" s="13" t="s">
        <v>13</v>
      </c>
      <c r="B16" s="10">
        <f>B9*G16</f>
        <v>18365.248310070001</v>
      </c>
      <c r="D16" s="10">
        <f>D9*G16</f>
        <v>18485.581651500001</v>
      </c>
      <c r="E16" s="11">
        <f>E9*G16</f>
        <v>5880.3335570400004</v>
      </c>
      <c r="G16" s="1">
        <v>0.117123</v>
      </c>
    </row>
    <row r="17" spans="1:7" ht="12.75" customHeight="1">
      <c r="A17" s="13" t="s">
        <v>14</v>
      </c>
      <c r="B17" s="10">
        <f>B9*G17</f>
        <v>669.54919430000007</v>
      </c>
      <c r="D17" s="10">
        <f>D9*G17</f>
        <v>673.93623500000001</v>
      </c>
      <c r="E17" s="11">
        <f>E9*G17</f>
        <v>214.38166960000004</v>
      </c>
      <c r="G17" s="1">
        <v>4.2700000000000004E-3</v>
      </c>
    </row>
    <row r="18" spans="1:7" ht="12.75" customHeight="1">
      <c r="A18" s="13" t="s">
        <v>15</v>
      </c>
      <c r="B18" s="10">
        <f>B9*G18</f>
        <v>24295.69797696</v>
      </c>
      <c r="D18" s="10">
        <f>D9*G18</f>
        <v>24454.888992</v>
      </c>
      <c r="E18" s="11">
        <f>E9*G18</f>
        <v>7779.1928371200001</v>
      </c>
      <c r="G18" s="1">
        <v>0.154944</v>
      </c>
    </row>
    <row r="19" spans="1:7" ht="22.5">
      <c r="A19" s="13" t="s">
        <v>16</v>
      </c>
      <c r="B19" s="10">
        <f>B9*G19</f>
        <v>28982.699140149998</v>
      </c>
      <c r="D19" s="10">
        <f>D9*G19</f>
        <v>29172.6004675</v>
      </c>
      <c r="E19" s="11">
        <f>E9*G19</f>
        <v>9279.9147308000011</v>
      </c>
      <c r="G19" s="1">
        <v>0.184835</v>
      </c>
    </row>
    <row r="20" spans="1:7" ht="12.75" customHeight="1">
      <c r="A20" s="13" t="s">
        <v>17</v>
      </c>
      <c r="B20" s="10">
        <f>B9*G20</f>
        <v>4017.45196889</v>
      </c>
      <c r="D20" s="10">
        <f>D9*G20</f>
        <v>4043.7752405000001</v>
      </c>
      <c r="E20" s="11">
        <f>E9*G20</f>
        <v>1286.3402240800001</v>
      </c>
      <c r="G20" s="1">
        <v>2.5621000000000001E-2</v>
      </c>
    </row>
    <row r="21" spans="1:7" ht="12.75" customHeight="1">
      <c r="A21" s="18" t="s">
        <v>18</v>
      </c>
      <c r="B21" s="10" t="s">
        <v>204</v>
      </c>
      <c r="D21" s="10" t="s">
        <v>205</v>
      </c>
      <c r="E21" s="11" t="s">
        <v>206</v>
      </c>
    </row>
    <row r="22" spans="1:7" ht="13.5" customHeight="1" thickBot="1">
      <c r="A22" s="20" t="s">
        <v>21</v>
      </c>
      <c r="B22" s="10"/>
      <c r="D22" s="10">
        <v>653.20000000000005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209457.22</v>
      </c>
      <c r="C25" s="5">
        <v>208189.66</v>
      </c>
      <c r="E25" s="6">
        <v>66141.279999999999</v>
      </c>
    </row>
    <row r="26" spans="1:7" ht="12.75" customHeight="1">
      <c r="A26" s="18" t="s">
        <v>5</v>
      </c>
      <c r="B26" s="10" t="s">
        <v>202</v>
      </c>
      <c r="C26" s="10" t="s">
        <v>42</v>
      </c>
      <c r="E26" s="11" t="s">
        <v>203</v>
      </c>
    </row>
    <row r="27" spans="1:7" ht="12.75" customHeight="1">
      <c r="A27" s="18" t="s">
        <v>6</v>
      </c>
      <c r="B27" s="10">
        <v>157830.5</v>
      </c>
      <c r="C27" s="10">
        <v>156803.09</v>
      </c>
      <c r="E27" s="11">
        <v>50206.48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28.8829815</v>
      </c>
      <c r="C29" s="10">
        <f>C27*G29</f>
        <v>28.69496547</v>
      </c>
      <c r="E29" s="11">
        <f>E27*G29</f>
        <v>9.1877858400000001</v>
      </c>
      <c r="G29" s="1">
        <v>1.83E-4</v>
      </c>
    </row>
    <row r="30" spans="1:7" ht="12.75" customHeight="1">
      <c r="A30" s="13" t="s">
        <v>9</v>
      </c>
      <c r="B30" s="10">
        <f>B27*G30</f>
        <v>20314.837146499998</v>
      </c>
      <c r="C30" s="10">
        <f>C27*G30</f>
        <v>20182.596123169998</v>
      </c>
      <c r="E30" s="11">
        <f>E27*G30</f>
        <v>6462.2266602400005</v>
      </c>
      <c r="G30" s="1">
        <v>0.12871299999999999</v>
      </c>
    </row>
    <row r="31" spans="1:7" ht="12.75" customHeight="1">
      <c r="A31" s="13" t="s">
        <v>10</v>
      </c>
      <c r="B31" s="10">
        <f>B27*G31</f>
        <v>25032.548621999998</v>
      </c>
      <c r="C31" s="10">
        <f>C27*G31</f>
        <v>24869.59728636</v>
      </c>
      <c r="E31" s="11">
        <f>E27*G31</f>
        <v>7962.9485539200004</v>
      </c>
      <c r="G31" s="1">
        <v>0.15860399999999999</v>
      </c>
    </row>
    <row r="32" spans="1:7" ht="12.75" customHeight="1">
      <c r="A32" s="13" t="s">
        <v>11</v>
      </c>
      <c r="B32" s="10">
        <f>B27*G32</f>
        <v>13093.933940999999</v>
      </c>
      <c r="C32" s="10">
        <f>C27*G32</f>
        <v>13008.697952579998</v>
      </c>
      <c r="E32" s="11">
        <f>E27*G32</f>
        <v>4165.2299937600001</v>
      </c>
      <c r="G32" s="1">
        <v>8.2961999999999994E-2</v>
      </c>
    </row>
    <row r="33" spans="1:7" ht="12.75" customHeight="1">
      <c r="A33" s="13" t="s">
        <v>12</v>
      </c>
      <c r="B33" s="10">
        <f>B27*G33</f>
        <v>22529.356892</v>
      </c>
      <c r="C33" s="10">
        <f>C27*G33</f>
        <v>22382.700278960001</v>
      </c>
      <c r="E33" s="11">
        <f>G33*E27</f>
        <v>7166.673781120001</v>
      </c>
      <c r="G33" s="1">
        <v>0.14274400000000001</v>
      </c>
    </row>
    <row r="34" spans="1:7">
      <c r="A34" s="13" t="s">
        <v>13</v>
      </c>
      <c r="B34" s="10">
        <f>B27*G34</f>
        <v>18485.581651500001</v>
      </c>
      <c r="C34" s="10">
        <f>C27*G34</f>
        <v>18365.248310070001</v>
      </c>
      <c r="E34" s="11">
        <f>E27*G34</f>
        <v>5880.3335570400004</v>
      </c>
      <c r="G34" s="1">
        <v>0.117123</v>
      </c>
    </row>
    <row r="35" spans="1:7" ht="12.75" customHeight="1">
      <c r="A35" s="13" t="s">
        <v>14</v>
      </c>
      <c r="B35" s="10">
        <f>B27*G35</f>
        <v>673.93623500000001</v>
      </c>
      <c r="C35" s="10">
        <f>C27*G35</f>
        <v>669.54919430000007</v>
      </c>
      <c r="E35" s="11">
        <f>E27*G35</f>
        <v>214.38166960000004</v>
      </c>
      <c r="G35" s="1">
        <v>4.2700000000000004E-3</v>
      </c>
    </row>
    <row r="36" spans="1:7" ht="12.75" customHeight="1">
      <c r="A36" s="13" t="s">
        <v>15</v>
      </c>
      <c r="B36" s="10">
        <f>B27*G36</f>
        <v>24454.888992</v>
      </c>
      <c r="C36" s="10">
        <f>C27*G36</f>
        <v>24295.69797696</v>
      </c>
      <c r="E36" s="11">
        <f>E27*G36</f>
        <v>7779.1928371200001</v>
      </c>
      <c r="G36" s="1">
        <v>0.154944</v>
      </c>
    </row>
    <row r="37" spans="1:7" ht="22.5">
      <c r="A37" s="13" t="s">
        <v>16</v>
      </c>
      <c r="B37" s="10">
        <f>B27*G37</f>
        <v>29172.6004675</v>
      </c>
      <c r="C37" s="10">
        <f>C27*G37</f>
        <v>28982.699140149998</v>
      </c>
      <c r="E37" s="11">
        <f>E27*G37</f>
        <v>9279.9147308000011</v>
      </c>
      <c r="G37" s="1">
        <v>0.184835</v>
      </c>
    </row>
    <row r="38" spans="1:7" ht="12.75" customHeight="1">
      <c r="A38" s="13" t="s">
        <v>17</v>
      </c>
      <c r="B38" s="10">
        <f>B27*G38</f>
        <v>4043.7752405000001</v>
      </c>
      <c r="C38" s="10">
        <f>C27*G38</f>
        <v>4017.45196889</v>
      </c>
      <c r="E38" s="11">
        <f>E27*G38</f>
        <v>1286.3402240800001</v>
      </c>
      <c r="G38" s="1">
        <v>2.5621000000000001E-2</v>
      </c>
    </row>
    <row r="39" spans="1:7" ht="12.75" customHeight="1">
      <c r="A39" s="18" t="s">
        <v>18</v>
      </c>
      <c r="B39" s="10" t="s">
        <v>205</v>
      </c>
      <c r="C39" s="10" t="s">
        <v>204</v>
      </c>
      <c r="E39" s="11" t="s">
        <v>206</v>
      </c>
    </row>
    <row r="40" spans="1:7" ht="13.5" customHeight="1" thickBot="1">
      <c r="A40" s="20" t="s">
        <v>21</v>
      </c>
      <c r="B40" s="10">
        <v>653.20000000000005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208189.66</v>
      </c>
      <c r="D43" s="5">
        <v>209457.22</v>
      </c>
      <c r="E43" s="6">
        <v>66141.279999999999</v>
      </c>
    </row>
    <row r="44" spans="1:7" ht="12.75" customHeight="1">
      <c r="A44" s="18" t="s">
        <v>5</v>
      </c>
      <c r="B44" s="10" t="s">
        <v>42</v>
      </c>
      <c r="D44" s="10" t="s">
        <v>202</v>
      </c>
      <c r="E44" s="11" t="s">
        <v>203</v>
      </c>
    </row>
    <row r="45" spans="1:7" ht="12.75" customHeight="1">
      <c r="A45" s="18" t="s">
        <v>6</v>
      </c>
      <c r="B45" s="10">
        <v>156803.09</v>
      </c>
      <c r="D45" s="10">
        <v>157830.5</v>
      </c>
      <c r="E45" s="11">
        <v>50206.48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28.69496547</v>
      </c>
      <c r="D47" s="10">
        <f>D45*G47</f>
        <v>28.8829815</v>
      </c>
      <c r="E47" s="11">
        <f>E45*G47</f>
        <v>9.1877858400000001</v>
      </c>
      <c r="G47" s="1">
        <v>1.83E-4</v>
      </c>
    </row>
    <row r="48" spans="1:7" ht="12.75" customHeight="1">
      <c r="A48" s="13" t="s">
        <v>9</v>
      </c>
      <c r="B48" s="10">
        <f>B45*G48</f>
        <v>20182.596123169998</v>
      </c>
      <c r="D48" s="10">
        <f>D45*G48</f>
        <v>20314.837146499998</v>
      </c>
      <c r="E48" s="11">
        <f>E45*G48</f>
        <v>6462.2266602400005</v>
      </c>
      <c r="G48" s="1">
        <v>0.12871299999999999</v>
      </c>
    </row>
    <row r="49" spans="1:7" ht="12.75" customHeight="1">
      <c r="A49" s="13" t="s">
        <v>10</v>
      </c>
      <c r="B49" s="10">
        <f>B45*G49</f>
        <v>24869.59728636</v>
      </c>
      <c r="D49" s="10">
        <f>D45*G49</f>
        <v>25032.548621999998</v>
      </c>
      <c r="E49" s="11">
        <f>E45*G49</f>
        <v>7962.9485539200004</v>
      </c>
      <c r="G49" s="1">
        <v>0.15860399999999999</v>
      </c>
    </row>
    <row r="50" spans="1:7" ht="12.75" customHeight="1">
      <c r="A50" s="13" t="s">
        <v>11</v>
      </c>
      <c r="B50" s="10">
        <f>B45*G50</f>
        <v>13008.697952579998</v>
      </c>
      <c r="D50" s="10">
        <f>D45*G50</f>
        <v>13093.933940999999</v>
      </c>
      <c r="E50" s="11">
        <f>E45*G50</f>
        <v>4165.2299937600001</v>
      </c>
      <c r="G50" s="1">
        <v>8.2961999999999994E-2</v>
      </c>
    </row>
    <row r="51" spans="1:7" ht="12.75" customHeight="1">
      <c r="A51" s="13" t="s">
        <v>12</v>
      </c>
      <c r="B51" s="10">
        <f>B45*G51</f>
        <v>22382.700278960001</v>
      </c>
      <c r="D51" s="10">
        <f>D45*G51</f>
        <v>22529.356892</v>
      </c>
      <c r="E51" s="11">
        <f>G51*E45</f>
        <v>7166.673781120001</v>
      </c>
      <c r="G51" s="1">
        <v>0.14274400000000001</v>
      </c>
    </row>
    <row r="52" spans="1:7">
      <c r="A52" s="13" t="s">
        <v>13</v>
      </c>
      <c r="B52" s="10">
        <f>B45*G52</f>
        <v>18365.248310070001</v>
      </c>
      <c r="D52" s="10">
        <f>D45*G52</f>
        <v>18485.581651500001</v>
      </c>
      <c r="E52" s="11">
        <f>E45*G52</f>
        <v>5880.3335570400004</v>
      </c>
      <c r="G52" s="1">
        <v>0.117123</v>
      </c>
    </row>
    <row r="53" spans="1:7" ht="12.75" customHeight="1">
      <c r="A53" s="13" t="s">
        <v>14</v>
      </c>
      <c r="B53" s="10">
        <f>B45*G53</f>
        <v>669.54919430000007</v>
      </c>
      <c r="D53" s="10">
        <f>D45*G53</f>
        <v>673.93623500000001</v>
      </c>
      <c r="E53" s="11">
        <f>E45*G53</f>
        <v>214.38166960000004</v>
      </c>
      <c r="G53" s="1">
        <v>4.2700000000000004E-3</v>
      </c>
    </row>
    <row r="54" spans="1:7" ht="12.75" customHeight="1">
      <c r="A54" s="13" t="s">
        <v>15</v>
      </c>
      <c r="B54" s="10">
        <f>B45*G54</f>
        <v>24295.69797696</v>
      </c>
      <c r="D54" s="10">
        <f>D45*G54</f>
        <v>24454.888992</v>
      </c>
      <c r="E54" s="11">
        <f>E45*G54</f>
        <v>7779.1928371200001</v>
      </c>
      <c r="G54" s="1">
        <v>0.154944</v>
      </c>
    </row>
    <row r="55" spans="1:7" ht="22.5">
      <c r="A55" s="13" t="s">
        <v>16</v>
      </c>
      <c r="B55" s="10">
        <f>B45*G55</f>
        <v>28982.699140149998</v>
      </c>
      <c r="D55" s="10">
        <f>D45*G55</f>
        <v>29172.6004675</v>
      </c>
      <c r="E55" s="11">
        <f>E45*G55</f>
        <v>9279.9147308000011</v>
      </c>
      <c r="G55" s="1">
        <v>0.184835</v>
      </c>
    </row>
    <row r="56" spans="1:7" ht="12.75" customHeight="1">
      <c r="A56" s="13" t="s">
        <v>17</v>
      </c>
      <c r="B56" s="10">
        <f>B45*G56</f>
        <v>4017.45196889</v>
      </c>
      <c r="D56" s="10">
        <f>D45*G56</f>
        <v>4043.7752405000001</v>
      </c>
      <c r="E56" s="11">
        <f>E45*G56</f>
        <v>1286.3402240800001</v>
      </c>
      <c r="G56" s="1">
        <v>2.5621000000000001E-2</v>
      </c>
    </row>
    <row r="57" spans="1:7" ht="12.75" customHeight="1">
      <c r="A57" s="18" t="s">
        <v>18</v>
      </c>
      <c r="B57" s="10" t="s">
        <v>204</v>
      </c>
      <c r="D57" s="10" t="s">
        <v>205</v>
      </c>
      <c r="E57" s="11" t="s">
        <v>206</v>
      </c>
    </row>
    <row r="58" spans="1:7" ht="13.5" customHeight="1" thickBot="1">
      <c r="A58" s="20" t="s">
        <v>21</v>
      </c>
      <c r="B58" s="10"/>
      <c r="D58" s="10">
        <v>653.20000000000005</v>
      </c>
      <c r="E58" s="11"/>
    </row>
    <row r="60" spans="1:7" ht="12.75">
      <c r="A60" s="73" t="s">
        <v>829</v>
      </c>
      <c r="B60" s="72">
        <v>14</v>
      </c>
      <c r="C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 t="e">
        <f>C26-C45</f>
        <v>#VALUE!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28982.699140149998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208189.66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41:C42"/>
    <mergeCell ref="A62:D6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67"/>
  <sheetViews>
    <sheetView topLeftCell="A37" workbookViewId="0">
      <selection activeCell="A63" sqref="A63:D67"/>
    </sheetView>
  </sheetViews>
  <sheetFormatPr defaultColWidth="7.5703125" defaultRowHeight="11.25"/>
  <cols>
    <col min="1" max="1" width="62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8.75" customHeight="1">
      <c r="A1" s="85" t="s">
        <v>758</v>
      </c>
      <c r="B1" s="85"/>
      <c r="C1" s="85"/>
    </row>
    <row r="2" spans="1:7" ht="15">
      <c r="A2" s="58"/>
      <c r="B2" s="58"/>
      <c r="C2" s="58"/>
    </row>
    <row r="3" spans="1:7" ht="51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649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216995.52</v>
      </c>
      <c r="D7" s="5">
        <v>226174.22</v>
      </c>
      <c r="E7" s="6">
        <v>59400.58</v>
      </c>
    </row>
    <row r="8" spans="1:7" ht="12.75" customHeight="1">
      <c r="A8" s="18" t="s">
        <v>5</v>
      </c>
      <c r="B8" s="10" t="s">
        <v>71</v>
      </c>
      <c r="D8" s="10" t="s">
        <v>207</v>
      </c>
      <c r="E8" s="11" t="s">
        <v>208</v>
      </c>
    </row>
    <row r="9" spans="1:7" ht="12.75" customHeight="1">
      <c r="A9" s="18" t="s">
        <v>6</v>
      </c>
      <c r="B9" s="10">
        <v>160437.35999999999</v>
      </c>
      <c r="D9" s="10">
        <v>165410.6</v>
      </c>
      <c r="E9" s="11">
        <v>45251.199999999997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29.360036879999999</v>
      </c>
      <c r="D11" s="10">
        <f>D9*G11</f>
        <v>30.270139800000003</v>
      </c>
      <c r="E11" s="11">
        <f>E9*G11</f>
        <v>8.2809695999999988</v>
      </c>
      <c r="G11" s="1">
        <v>1.83E-4</v>
      </c>
    </row>
    <row r="12" spans="1:7" ht="12.75" customHeight="1">
      <c r="A12" s="13" t="s">
        <v>9</v>
      </c>
      <c r="B12" s="10">
        <f>B9*G12</f>
        <v>20650.373917679997</v>
      </c>
      <c r="D12" s="10">
        <f>D9*G12</f>
        <v>21290.494557800001</v>
      </c>
      <c r="E12" s="11">
        <f>E9*G12</f>
        <v>5824.417705599999</v>
      </c>
      <c r="G12" s="1">
        <v>0.12871299999999999</v>
      </c>
    </row>
    <row r="13" spans="1:7" ht="12.75" customHeight="1">
      <c r="A13" s="13" t="s">
        <v>10</v>
      </c>
      <c r="B13" s="10">
        <f>B9*G13</f>
        <v>25446.007045439997</v>
      </c>
      <c r="D13" s="10">
        <f>D9*G13</f>
        <v>26234.782802400001</v>
      </c>
      <c r="E13" s="11">
        <f>E9*G13</f>
        <v>7177.0213247999991</v>
      </c>
      <c r="G13" s="1">
        <v>0.15860399999999999</v>
      </c>
    </row>
    <row r="14" spans="1:7" ht="12.75" customHeight="1">
      <c r="A14" s="13" t="s">
        <v>11</v>
      </c>
      <c r="B14" s="10">
        <f>B9*G14</f>
        <v>13310.204260319997</v>
      </c>
      <c r="D14" s="10">
        <f>D9*G14</f>
        <v>13722.794197199999</v>
      </c>
      <c r="E14" s="11">
        <f>E9*G14</f>
        <v>3754.1300543999996</v>
      </c>
      <c r="G14" s="1">
        <v>8.2961999999999994E-2</v>
      </c>
    </row>
    <row r="15" spans="1:7" ht="12.75" customHeight="1">
      <c r="A15" s="13" t="s">
        <v>12</v>
      </c>
      <c r="B15" s="10">
        <f>B9*G15</f>
        <v>22901.470515839999</v>
      </c>
      <c r="D15" s="10">
        <f>D9*G15</f>
        <v>23611.370686400001</v>
      </c>
      <c r="E15" s="11">
        <f>G15*E9</f>
        <v>6459.3372927999999</v>
      </c>
      <c r="G15" s="1">
        <v>0.14274400000000001</v>
      </c>
    </row>
    <row r="16" spans="1:7">
      <c r="A16" s="13" t="s">
        <v>13</v>
      </c>
      <c r="B16" s="10">
        <f>B9*G16</f>
        <v>18790.90491528</v>
      </c>
      <c r="D16" s="10">
        <f>D9*G16</f>
        <v>19373.385703800002</v>
      </c>
      <c r="E16" s="11">
        <f>E9*G16</f>
        <v>5299.9562975999997</v>
      </c>
      <c r="G16" s="1">
        <v>0.117123</v>
      </c>
    </row>
    <row r="17" spans="1:7" ht="12.75" customHeight="1">
      <c r="A17" s="13" t="s">
        <v>14</v>
      </c>
      <c r="B17" s="10">
        <f>B9*G17</f>
        <v>685.06752719999997</v>
      </c>
      <c r="D17" s="10">
        <f>D9*G17</f>
        <v>706.30326200000013</v>
      </c>
      <c r="E17" s="11">
        <f>E9*G17</f>
        <v>193.222624</v>
      </c>
      <c r="G17" s="1">
        <v>4.2700000000000004E-3</v>
      </c>
    </row>
    <row r="18" spans="1:7" ht="12.75" customHeight="1">
      <c r="A18" s="13" t="s">
        <v>15</v>
      </c>
      <c r="B18" s="10">
        <f>B9*G18</f>
        <v>24858.806307839997</v>
      </c>
      <c r="D18" s="10">
        <f>D9*G18</f>
        <v>25629.380006399999</v>
      </c>
      <c r="E18" s="11">
        <f>E9*G18</f>
        <v>7011.4019327999995</v>
      </c>
      <c r="G18" s="1">
        <v>0.154944</v>
      </c>
    </row>
    <row r="19" spans="1:7">
      <c r="A19" s="13" t="s">
        <v>16</v>
      </c>
      <c r="B19" s="10">
        <f>B9*G19</f>
        <v>29654.439435599998</v>
      </c>
      <c r="D19" s="10">
        <f>D9*G19</f>
        <v>30573.668250999999</v>
      </c>
      <c r="E19" s="11">
        <f>E9*G19</f>
        <v>8364.0055519999987</v>
      </c>
      <c r="G19" s="1">
        <v>0.184835</v>
      </c>
    </row>
    <row r="20" spans="1:7" ht="12.75" customHeight="1">
      <c r="A20" s="13" t="s">
        <v>17</v>
      </c>
      <c r="B20" s="10">
        <f>B9*G20</f>
        <v>4110.5656005599994</v>
      </c>
      <c r="D20" s="10">
        <f>D9*G20</f>
        <v>4237.9849826</v>
      </c>
      <c r="E20" s="11">
        <f>E9*G20</f>
        <v>1159.3809951999999</v>
      </c>
      <c r="G20" s="1">
        <v>2.5621000000000001E-2</v>
      </c>
    </row>
    <row r="21" spans="1:7" ht="12.75" customHeight="1">
      <c r="A21" s="18" t="s">
        <v>18</v>
      </c>
      <c r="B21" s="10" t="s">
        <v>209</v>
      </c>
      <c r="D21" s="10" t="s">
        <v>210</v>
      </c>
      <c r="E21" s="11" t="s">
        <v>211</v>
      </c>
    </row>
    <row r="22" spans="1:7" ht="13.5" customHeight="1" thickBot="1">
      <c r="A22" s="20" t="s">
        <v>21</v>
      </c>
      <c r="B22" s="10"/>
      <c r="D22" s="10" t="s">
        <v>197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226174.22</v>
      </c>
      <c r="C25" s="5">
        <v>216995.52</v>
      </c>
      <c r="E25" s="6">
        <v>59400.58</v>
      </c>
    </row>
    <row r="26" spans="1:7" ht="12.75" customHeight="1">
      <c r="A26" s="18" t="s">
        <v>5</v>
      </c>
      <c r="B26" s="10" t="s">
        <v>207</v>
      </c>
      <c r="C26" s="10" t="s">
        <v>71</v>
      </c>
      <c r="E26" s="11" t="s">
        <v>208</v>
      </c>
    </row>
    <row r="27" spans="1:7" ht="12.75" customHeight="1">
      <c r="A27" s="18" t="s">
        <v>6</v>
      </c>
      <c r="B27" s="10">
        <v>165410.6</v>
      </c>
      <c r="C27" s="10">
        <v>160437.35999999999</v>
      </c>
      <c r="E27" s="11">
        <v>45251.199999999997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30.270139800000003</v>
      </c>
      <c r="C29" s="10">
        <f>C27*G29</f>
        <v>29.360036879999999</v>
      </c>
      <c r="E29" s="11">
        <f>E27*G29</f>
        <v>8.2809695999999988</v>
      </c>
      <c r="G29" s="1">
        <v>1.83E-4</v>
      </c>
    </row>
    <row r="30" spans="1:7" ht="12.75" customHeight="1">
      <c r="A30" s="13" t="s">
        <v>9</v>
      </c>
      <c r="B30" s="10">
        <f>B27*G30</f>
        <v>21290.494557800001</v>
      </c>
      <c r="C30" s="10">
        <f>C27*G30</f>
        <v>20650.373917679997</v>
      </c>
      <c r="E30" s="11">
        <f>E27*G30</f>
        <v>5824.417705599999</v>
      </c>
      <c r="G30" s="1">
        <v>0.12871299999999999</v>
      </c>
    </row>
    <row r="31" spans="1:7" ht="12.75" customHeight="1">
      <c r="A31" s="13" t="s">
        <v>10</v>
      </c>
      <c r="B31" s="10">
        <f>B27*G31</f>
        <v>26234.782802400001</v>
      </c>
      <c r="C31" s="10">
        <f>C27*G31</f>
        <v>25446.007045439997</v>
      </c>
      <c r="E31" s="11">
        <f>E27*G31</f>
        <v>7177.0213247999991</v>
      </c>
      <c r="G31" s="1">
        <v>0.15860399999999999</v>
      </c>
    </row>
    <row r="32" spans="1:7" ht="12.75" customHeight="1">
      <c r="A32" s="13" t="s">
        <v>11</v>
      </c>
      <c r="B32" s="10">
        <f>B27*G32</f>
        <v>13722.794197199999</v>
      </c>
      <c r="C32" s="10">
        <f>C27*G32</f>
        <v>13310.204260319997</v>
      </c>
      <c r="E32" s="11">
        <f>E27*G32</f>
        <v>3754.1300543999996</v>
      </c>
      <c r="G32" s="1">
        <v>8.2961999999999994E-2</v>
      </c>
    </row>
    <row r="33" spans="1:7" ht="12.75" customHeight="1">
      <c r="A33" s="13" t="s">
        <v>12</v>
      </c>
      <c r="B33" s="10">
        <f>B27*G33</f>
        <v>23611.370686400001</v>
      </c>
      <c r="C33" s="10">
        <f>C27*G33</f>
        <v>22901.470515839999</v>
      </c>
      <c r="E33" s="11">
        <f>G33*E27</f>
        <v>6459.3372927999999</v>
      </c>
      <c r="G33" s="1">
        <v>0.14274400000000001</v>
      </c>
    </row>
    <row r="34" spans="1:7">
      <c r="A34" s="13" t="s">
        <v>13</v>
      </c>
      <c r="B34" s="10">
        <f>B27*G34</f>
        <v>19373.385703800002</v>
      </c>
      <c r="C34" s="10">
        <f>C27*G34</f>
        <v>18790.90491528</v>
      </c>
      <c r="E34" s="11">
        <f>E27*G34</f>
        <v>5299.9562975999997</v>
      </c>
      <c r="G34" s="1">
        <v>0.117123</v>
      </c>
    </row>
    <row r="35" spans="1:7" ht="12.75" customHeight="1">
      <c r="A35" s="13" t="s">
        <v>14</v>
      </c>
      <c r="B35" s="10">
        <f>B27*G35</f>
        <v>706.30326200000013</v>
      </c>
      <c r="C35" s="10">
        <f>C27*G35</f>
        <v>685.06752719999997</v>
      </c>
      <c r="E35" s="11">
        <f>E27*G35</f>
        <v>193.222624</v>
      </c>
      <c r="G35" s="1">
        <v>4.2700000000000004E-3</v>
      </c>
    </row>
    <row r="36" spans="1:7" ht="12.75" customHeight="1">
      <c r="A36" s="13" t="s">
        <v>15</v>
      </c>
      <c r="B36" s="10">
        <f>B27*G36</f>
        <v>25629.380006399999</v>
      </c>
      <c r="C36" s="10">
        <f>C27*G36</f>
        <v>24858.806307839997</v>
      </c>
      <c r="E36" s="11">
        <f>E27*G36</f>
        <v>7011.4019327999995</v>
      </c>
      <c r="G36" s="1">
        <v>0.154944</v>
      </c>
    </row>
    <row r="37" spans="1:7">
      <c r="A37" s="13" t="s">
        <v>16</v>
      </c>
      <c r="B37" s="10">
        <f>B27*G37</f>
        <v>30573.668250999999</v>
      </c>
      <c r="C37" s="10">
        <f>C27*G37</f>
        <v>29654.439435599998</v>
      </c>
      <c r="E37" s="11">
        <f>E27*G37</f>
        <v>8364.0055519999987</v>
      </c>
      <c r="G37" s="1">
        <v>0.184835</v>
      </c>
    </row>
    <row r="38" spans="1:7" ht="12.75" customHeight="1">
      <c r="A38" s="13" t="s">
        <v>17</v>
      </c>
      <c r="B38" s="10">
        <f>B27*G38</f>
        <v>4237.9849826</v>
      </c>
      <c r="C38" s="10">
        <f>C27*G38</f>
        <v>4110.5656005599994</v>
      </c>
      <c r="E38" s="11">
        <f>E27*G38</f>
        <v>1159.3809951999999</v>
      </c>
      <c r="G38" s="1">
        <v>2.5621000000000001E-2</v>
      </c>
    </row>
    <row r="39" spans="1:7" ht="12.75" customHeight="1">
      <c r="A39" s="18" t="s">
        <v>18</v>
      </c>
      <c r="B39" s="10" t="s">
        <v>210</v>
      </c>
      <c r="C39" s="10" t="s">
        <v>209</v>
      </c>
      <c r="E39" s="11" t="s">
        <v>211</v>
      </c>
    </row>
    <row r="40" spans="1:7" ht="13.5" customHeight="1" thickBot="1">
      <c r="A40" s="20" t="s">
        <v>21</v>
      </c>
      <c r="B40" s="10" t="s">
        <v>197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216995.52</v>
      </c>
      <c r="D43" s="5">
        <v>226174.22</v>
      </c>
      <c r="E43" s="6">
        <v>59400.58</v>
      </c>
    </row>
    <row r="44" spans="1:7" ht="12.75" customHeight="1">
      <c r="A44" s="18" t="s">
        <v>5</v>
      </c>
      <c r="B44" s="10" t="s">
        <v>71</v>
      </c>
      <c r="D44" s="10" t="s">
        <v>207</v>
      </c>
      <c r="E44" s="11" t="s">
        <v>208</v>
      </c>
    </row>
    <row r="45" spans="1:7" ht="12.75" customHeight="1">
      <c r="A45" s="18" t="s">
        <v>6</v>
      </c>
      <c r="B45" s="10">
        <v>160437.35999999999</v>
      </c>
      <c r="D45" s="10">
        <v>165410.6</v>
      </c>
      <c r="E45" s="11">
        <v>45251.199999999997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29.360036879999999</v>
      </c>
      <c r="D47" s="10">
        <f>D45*G47</f>
        <v>30.270139800000003</v>
      </c>
      <c r="E47" s="11">
        <f>E45*G47</f>
        <v>8.2809695999999988</v>
      </c>
      <c r="G47" s="1">
        <v>1.83E-4</v>
      </c>
    </row>
    <row r="48" spans="1:7" ht="12.75" customHeight="1">
      <c r="A48" s="13" t="s">
        <v>9</v>
      </c>
      <c r="B48" s="10">
        <f>B45*G48</f>
        <v>20650.373917679997</v>
      </c>
      <c r="D48" s="10">
        <f>D45*G48</f>
        <v>21290.494557800001</v>
      </c>
      <c r="E48" s="11">
        <f>E45*G48</f>
        <v>5824.417705599999</v>
      </c>
      <c r="G48" s="1">
        <v>0.12871299999999999</v>
      </c>
    </row>
    <row r="49" spans="1:7" ht="12.75" customHeight="1">
      <c r="A49" s="13" t="s">
        <v>10</v>
      </c>
      <c r="B49" s="10">
        <f>B45*G49</f>
        <v>25446.007045439997</v>
      </c>
      <c r="D49" s="10">
        <f>D45*G49</f>
        <v>26234.782802400001</v>
      </c>
      <c r="E49" s="11">
        <f>E45*G49</f>
        <v>7177.0213247999991</v>
      </c>
      <c r="G49" s="1">
        <v>0.15860399999999999</v>
      </c>
    </row>
    <row r="50" spans="1:7" ht="12.75" customHeight="1">
      <c r="A50" s="13" t="s">
        <v>11</v>
      </c>
      <c r="B50" s="10">
        <f>B45*G50</f>
        <v>13310.204260319997</v>
      </c>
      <c r="D50" s="10">
        <f>D45*G50</f>
        <v>13722.794197199999</v>
      </c>
      <c r="E50" s="11">
        <f>E45*G50</f>
        <v>3754.1300543999996</v>
      </c>
      <c r="G50" s="1">
        <v>8.2961999999999994E-2</v>
      </c>
    </row>
    <row r="51" spans="1:7" ht="12.75" customHeight="1">
      <c r="A51" s="13" t="s">
        <v>12</v>
      </c>
      <c r="B51" s="10">
        <f>B45*G51</f>
        <v>22901.470515839999</v>
      </c>
      <c r="D51" s="10">
        <f>D45*G51</f>
        <v>23611.370686400001</v>
      </c>
      <c r="E51" s="11">
        <f>G51*E45</f>
        <v>6459.3372927999999</v>
      </c>
      <c r="G51" s="1">
        <v>0.14274400000000001</v>
      </c>
    </row>
    <row r="52" spans="1:7">
      <c r="A52" s="13" t="s">
        <v>13</v>
      </c>
      <c r="B52" s="10">
        <f>B45*G52</f>
        <v>18790.90491528</v>
      </c>
      <c r="D52" s="10">
        <f>D45*G52</f>
        <v>19373.385703800002</v>
      </c>
      <c r="E52" s="11">
        <f>E45*G52</f>
        <v>5299.9562975999997</v>
      </c>
      <c r="G52" s="1">
        <v>0.117123</v>
      </c>
    </row>
    <row r="53" spans="1:7" ht="12.75" customHeight="1">
      <c r="A53" s="13" t="s">
        <v>14</v>
      </c>
      <c r="B53" s="10">
        <f>B45*G53</f>
        <v>685.06752719999997</v>
      </c>
      <c r="D53" s="10">
        <f>D45*G53</f>
        <v>706.30326200000013</v>
      </c>
      <c r="E53" s="11">
        <f>E45*G53</f>
        <v>193.222624</v>
      </c>
      <c r="G53" s="1">
        <v>4.2700000000000004E-3</v>
      </c>
    </row>
    <row r="54" spans="1:7" ht="12.75" customHeight="1">
      <c r="A54" s="13" t="s">
        <v>15</v>
      </c>
      <c r="B54" s="10">
        <f>B45*G54</f>
        <v>24858.806307839997</v>
      </c>
      <c r="D54" s="10">
        <f>D45*G54</f>
        <v>25629.380006399999</v>
      </c>
      <c r="E54" s="11">
        <f>E45*G54</f>
        <v>7011.4019327999995</v>
      </c>
      <c r="G54" s="1">
        <v>0.154944</v>
      </c>
    </row>
    <row r="55" spans="1:7">
      <c r="A55" s="13" t="s">
        <v>16</v>
      </c>
      <c r="B55" s="10">
        <f>B45*G55</f>
        <v>29654.439435599998</v>
      </c>
      <c r="D55" s="10">
        <f>D45*G55</f>
        <v>30573.668250999999</v>
      </c>
      <c r="E55" s="11">
        <f>E45*G55</f>
        <v>8364.0055519999987</v>
      </c>
      <c r="G55" s="1">
        <v>0.184835</v>
      </c>
    </row>
    <row r="56" spans="1:7" ht="12.75" customHeight="1">
      <c r="A56" s="13" t="s">
        <v>17</v>
      </c>
      <c r="B56" s="10">
        <f>B45*G56</f>
        <v>4110.5656005599994</v>
      </c>
      <c r="D56" s="10">
        <f>D45*G56</f>
        <v>4237.9849826</v>
      </c>
      <c r="E56" s="11">
        <f>E45*G56</f>
        <v>1159.3809951999999</v>
      </c>
      <c r="G56" s="1">
        <v>2.5621000000000001E-2</v>
      </c>
    </row>
    <row r="57" spans="1:7" ht="12.75" customHeight="1">
      <c r="A57" s="18" t="s">
        <v>18</v>
      </c>
      <c r="B57" s="10" t="s">
        <v>209</v>
      </c>
      <c r="D57" s="10" t="s">
        <v>210</v>
      </c>
      <c r="E57" s="11" t="s">
        <v>211</v>
      </c>
    </row>
    <row r="58" spans="1:7" ht="13.5" customHeight="1" thickBot="1">
      <c r="A58" s="20" t="s">
        <v>21</v>
      </c>
      <c r="B58" s="10"/>
      <c r="D58" s="10" t="s">
        <v>197</v>
      </c>
      <c r="E58" s="11"/>
    </row>
    <row r="60" spans="1:7" ht="12.75">
      <c r="A60" s="71" t="s">
        <v>827</v>
      </c>
      <c r="B60" s="72">
        <v>4.0999999999999996</v>
      </c>
      <c r="C60" s="76">
        <v>4.0999999999999996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160437.35999999999</v>
      </c>
      <c r="D64" s="78">
        <f>D37-D45</f>
        <v>-165410.6</v>
      </c>
    </row>
    <row r="65" spans="1:4" ht="12">
      <c r="A65" s="82" t="s">
        <v>1</v>
      </c>
      <c r="B65" s="82"/>
      <c r="C65" s="77">
        <f>C38-C57</f>
        <v>4110.5656005599994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67"/>
  <sheetViews>
    <sheetView topLeftCell="A37" workbookViewId="0">
      <selection activeCell="Q64" sqref="Q64"/>
    </sheetView>
  </sheetViews>
  <sheetFormatPr defaultColWidth="7.5703125" defaultRowHeight="11.25"/>
  <cols>
    <col min="1" max="1" width="63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6.75" customHeight="1">
      <c r="A1" s="85" t="s">
        <v>759</v>
      </c>
      <c r="B1" s="85"/>
      <c r="C1" s="85"/>
    </row>
    <row r="2" spans="1:7" ht="15">
      <c r="A2" s="58"/>
      <c r="B2" s="58"/>
      <c r="C2" s="58"/>
    </row>
    <row r="3" spans="1:7" ht="32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650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217898.88</v>
      </c>
      <c r="D7" s="5">
        <v>222526.86</v>
      </c>
      <c r="E7" s="6">
        <v>28690.12</v>
      </c>
    </row>
    <row r="8" spans="1:7" ht="12.75" customHeight="1">
      <c r="A8" s="18" t="s">
        <v>5</v>
      </c>
      <c r="B8" s="10" t="s">
        <v>77</v>
      </c>
      <c r="D8" s="10" t="s">
        <v>212</v>
      </c>
      <c r="E8" s="11" t="s">
        <v>213</v>
      </c>
    </row>
    <row r="9" spans="1:7" ht="12.75" customHeight="1">
      <c r="A9" s="18" t="s">
        <v>6</v>
      </c>
      <c r="B9" s="10">
        <v>163291.44</v>
      </c>
      <c r="D9" s="10">
        <v>166273.97</v>
      </c>
      <c r="E9" s="11">
        <v>21467.8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29.88233352</v>
      </c>
      <c r="D11" s="10">
        <f>D9*G11</f>
        <v>30.428136510000002</v>
      </c>
      <c r="E11" s="11">
        <f>E9*G11</f>
        <v>3.9286073999999997</v>
      </c>
      <c r="G11" s="1">
        <v>1.83E-4</v>
      </c>
    </row>
    <row r="12" spans="1:7" ht="12.75" customHeight="1">
      <c r="A12" s="13" t="s">
        <v>9</v>
      </c>
      <c r="B12" s="10">
        <f>B9*G12</f>
        <v>21017.731116719999</v>
      </c>
      <c r="D12" s="10">
        <f>D9*G12</f>
        <v>21401.621500609999</v>
      </c>
      <c r="E12" s="11">
        <f>E9*G12</f>
        <v>2763.1849413999998</v>
      </c>
      <c r="G12" s="1">
        <v>0.12871299999999999</v>
      </c>
    </row>
    <row r="13" spans="1:7" ht="12.75" customHeight="1">
      <c r="A13" s="13" t="s">
        <v>10</v>
      </c>
      <c r="B13" s="10">
        <f>B9*G13</f>
        <v>25898.675549759999</v>
      </c>
      <c r="D13" s="10">
        <f>D9*G13</f>
        <v>26371.71673788</v>
      </c>
      <c r="E13" s="11">
        <f>E9*G13</f>
        <v>3404.8789511999998</v>
      </c>
      <c r="G13" s="1">
        <v>0.15860399999999999</v>
      </c>
    </row>
    <row r="14" spans="1:7" ht="12.75" customHeight="1">
      <c r="A14" s="13" t="s">
        <v>11</v>
      </c>
      <c r="B14" s="10">
        <f>B9*G14</f>
        <v>13546.984445279999</v>
      </c>
      <c r="D14" s="10">
        <f>D9*G14</f>
        <v>13794.42109914</v>
      </c>
      <c r="E14" s="11">
        <f>E9*G14</f>
        <v>1781.0116235999999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23308.873311360003</v>
      </c>
      <c r="D15" s="10">
        <f>D9*G15</f>
        <v>23734.611573680002</v>
      </c>
      <c r="E15" s="11">
        <f>G15*E9</f>
        <v>3064.3996431999999</v>
      </c>
      <c r="G15" s="1">
        <v>0.14274400000000001</v>
      </c>
    </row>
    <row r="16" spans="1:7">
      <c r="A16" s="13" t="s">
        <v>13</v>
      </c>
      <c r="B16" s="10">
        <f>B9*G16</f>
        <v>19125.183327120001</v>
      </c>
      <c r="D16" s="10">
        <f>D9*G16</f>
        <v>19474.506188310002</v>
      </c>
      <c r="E16" s="11">
        <f>E9*G16</f>
        <v>2514.3731394000001</v>
      </c>
      <c r="G16" s="1">
        <v>0.117123</v>
      </c>
    </row>
    <row r="17" spans="1:7" ht="12.75" customHeight="1">
      <c r="A17" s="13" t="s">
        <v>14</v>
      </c>
      <c r="B17" s="10">
        <f>B9*G17</f>
        <v>697.25444880000009</v>
      </c>
      <c r="D17" s="10">
        <f>D9*G17</f>
        <v>709.98985190000008</v>
      </c>
      <c r="E17" s="11">
        <f>E9*G17</f>
        <v>91.667506000000003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25301.028879360001</v>
      </c>
      <c r="D18" s="10">
        <f>D9*G18</f>
        <v>25763.154007680001</v>
      </c>
      <c r="E18" s="11">
        <f>E9*G18</f>
        <v>3326.3068031999996</v>
      </c>
      <c r="G18" s="1">
        <v>0.154944</v>
      </c>
    </row>
    <row r="19" spans="1:7">
      <c r="A19" s="13" t="s">
        <v>16</v>
      </c>
      <c r="B19" s="10">
        <f>B9*G19</f>
        <v>30181.973312400001</v>
      </c>
      <c r="D19" s="10">
        <f>D9*G19</f>
        <v>30733.249244949999</v>
      </c>
      <c r="E19" s="11">
        <f>E9*G19</f>
        <v>3968.0008129999997</v>
      </c>
      <c r="G19" s="1">
        <v>0.184835</v>
      </c>
    </row>
    <row r="20" spans="1:7" ht="12.75" customHeight="1">
      <c r="A20" s="13" t="s">
        <v>17</v>
      </c>
      <c r="B20" s="10">
        <f>B9*G20</f>
        <v>4183.6899842400007</v>
      </c>
      <c r="D20" s="10">
        <f>D9*G20</f>
        <v>4260.1053853700005</v>
      </c>
      <c r="E20" s="11">
        <f>E9*G20</f>
        <v>550.0265038</v>
      </c>
      <c r="G20" s="1">
        <v>2.5621000000000001E-2</v>
      </c>
    </row>
    <row r="21" spans="1:7" ht="12.75" customHeight="1">
      <c r="A21" s="18" t="s">
        <v>18</v>
      </c>
      <c r="B21" s="10" t="s">
        <v>214</v>
      </c>
      <c r="D21" s="10" t="s">
        <v>215</v>
      </c>
      <c r="E21" s="11" t="s">
        <v>216</v>
      </c>
    </row>
    <row r="22" spans="1:7" ht="13.5" customHeight="1" thickBot="1">
      <c r="A22" s="20" t="s">
        <v>21</v>
      </c>
      <c r="B22" s="34"/>
      <c r="D22" s="34" t="s">
        <v>25</v>
      </c>
      <c r="E22" s="35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222526.86</v>
      </c>
      <c r="C25" s="5">
        <v>217898.88</v>
      </c>
      <c r="E25" s="6">
        <v>28690.12</v>
      </c>
    </row>
    <row r="26" spans="1:7" ht="12.75" customHeight="1">
      <c r="A26" s="18" t="s">
        <v>5</v>
      </c>
      <c r="B26" s="10" t="s">
        <v>212</v>
      </c>
      <c r="C26" s="10" t="s">
        <v>77</v>
      </c>
      <c r="E26" s="11" t="s">
        <v>213</v>
      </c>
    </row>
    <row r="27" spans="1:7" ht="12.75" customHeight="1">
      <c r="A27" s="18" t="s">
        <v>6</v>
      </c>
      <c r="B27" s="10">
        <v>166273.97</v>
      </c>
      <c r="C27" s="10">
        <v>163291.44</v>
      </c>
      <c r="E27" s="11">
        <v>21467.8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30.428136510000002</v>
      </c>
      <c r="C29" s="10">
        <f>C27*G29</f>
        <v>29.88233352</v>
      </c>
      <c r="E29" s="11">
        <f>E27*G29</f>
        <v>3.9286073999999997</v>
      </c>
      <c r="G29" s="1">
        <v>1.83E-4</v>
      </c>
    </row>
    <row r="30" spans="1:7" ht="12.75" customHeight="1">
      <c r="A30" s="13" t="s">
        <v>9</v>
      </c>
      <c r="B30" s="10">
        <f>B27*G30</f>
        <v>21401.621500609999</v>
      </c>
      <c r="C30" s="10">
        <f>C27*G30</f>
        <v>21017.731116719999</v>
      </c>
      <c r="E30" s="11">
        <f>E27*G30</f>
        <v>2763.1849413999998</v>
      </c>
      <c r="G30" s="1">
        <v>0.12871299999999999</v>
      </c>
    </row>
    <row r="31" spans="1:7" ht="12.75" customHeight="1">
      <c r="A31" s="13" t="s">
        <v>10</v>
      </c>
      <c r="B31" s="10">
        <f>B27*G31</f>
        <v>26371.71673788</v>
      </c>
      <c r="C31" s="10">
        <f>C27*G31</f>
        <v>25898.675549759999</v>
      </c>
      <c r="E31" s="11">
        <f>E27*G31</f>
        <v>3404.8789511999998</v>
      </c>
      <c r="G31" s="1">
        <v>0.15860399999999999</v>
      </c>
    </row>
    <row r="32" spans="1:7" ht="12.75" customHeight="1">
      <c r="A32" s="13" t="s">
        <v>11</v>
      </c>
      <c r="B32" s="10">
        <f>B27*G32</f>
        <v>13794.42109914</v>
      </c>
      <c r="C32" s="10">
        <f>C27*G32</f>
        <v>13546.984445279999</v>
      </c>
      <c r="E32" s="11">
        <f>E27*G32</f>
        <v>1781.0116235999999</v>
      </c>
      <c r="G32" s="1">
        <v>8.2961999999999994E-2</v>
      </c>
    </row>
    <row r="33" spans="1:7" ht="12.75" customHeight="1">
      <c r="A33" s="13" t="s">
        <v>12</v>
      </c>
      <c r="B33" s="10">
        <f>B27*G33</f>
        <v>23734.611573680002</v>
      </c>
      <c r="C33" s="10">
        <f>C27*G33</f>
        <v>23308.873311360003</v>
      </c>
      <c r="E33" s="11">
        <f>G33*E27</f>
        <v>3064.3996431999999</v>
      </c>
      <c r="G33" s="1">
        <v>0.14274400000000001</v>
      </c>
    </row>
    <row r="34" spans="1:7">
      <c r="A34" s="13" t="s">
        <v>13</v>
      </c>
      <c r="B34" s="10">
        <f>B27*G34</f>
        <v>19474.506188310002</v>
      </c>
      <c r="C34" s="10">
        <f>C27*G34</f>
        <v>19125.183327120001</v>
      </c>
      <c r="E34" s="11">
        <f>E27*G34</f>
        <v>2514.3731394000001</v>
      </c>
      <c r="G34" s="1">
        <v>0.117123</v>
      </c>
    </row>
    <row r="35" spans="1:7" ht="12.75" customHeight="1">
      <c r="A35" s="13" t="s">
        <v>14</v>
      </c>
      <c r="B35" s="10">
        <f>B27*G35</f>
        <v>709.98985190000008</v>
      </c>
      <c r="C35" s="10">
        <f>C27*G35</f>
        <v>697.25444880000009</v>
      </c>
      <c r="E35" s="11">
        <f>E27*G35</f>
        <v>91.667506000000003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25763.154007680001</v>
      </c>
      <c r="C36" s="10">
        <f>C27*G36</f>
        <v>25301.028879360001</v>
      </c>
      <c r="E36" s="11">
        <f>E27*G36</f>
        <v>3326.3068031999996</v>
      </c>
      <c r="G36" s="1">
        <v>0.154944</v>
      </c>
    </row>
    <row r="37" spans="1:7">
      <c r="A37" s="13" t="s">
        <v>16</v>
      </c>
      <c r="B37" s="10">
        <f>B27*G37</f>
        <v>30733.249244949999</v>
      </c>
      <c r="C37" s="10">
        <f>C27*G37</f>
        <v>30181.973312400001</v>
      </c>
      <c r="E37" s="11">
        <f>E27*G37</f>
        <v>3968.0008129999997</v>
      </c>
      <c r="G37" s="1">
        <v>0.184835</v>
      </c>
    </row>
    <row r="38" spans="1:7" ht="12.75" customHeight="1">
      <c r="A38" s="13" t="s">
        <v>17</v>
      </c>
      <c r="B38" s="10">
        <f>B27*G38</f>
        <v>4260.1053853700005</v>
      </c>
      <c r="C38" s="10">
        <f>C27*G38</f>
        <v>4183.6899842400007</v>
      </c>
      <c r="E38" s="11">
        <f>E27*G38</f>
        <v>550.0265038</v>
      </c>
      <c r="G38" s="1">
        <v>2.5621000000000001E-2</v>
      </c>
    </row>
    <row r="39" spans="1:7" ht="12.75" customHeight="1">
      <c r="A39" s="18" t="s">
        <v>18</v>
      </c>
      <c r="B39" s="10" t="s">
        <v>215</v>
      </c>
      <c r="C39" s="10" t="s">
        <v>214</v>
      </c>
      <c r="E39" s="11" t="s">
        <v>216</v>
      </c>
    </row>
    <row r="40" spans="1:7" ht="13.5" customHeight="1" thickBot="1">
      <c r="A40" s="20" t="s">
        <v>21</v>
      </c>
      <c r="B40" s="34" t="s">
        <v>25</v>
      </c>
      <c r="C40" s="34"/>
      <c r="E40" s="35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217898.88</v>
      </c>
      <c r="D43" s="5">
        <v>222526.86</v>
      </c>
      <c r="E43" s="6">
        <v>28690.12</v>
      </c>
    </row>
    <row r="44" spans="1:7" ht="12.75" customHeight="1">
      <c r="A44" s="18" t="s">
        <v>5</v>
      </c>
      <c r="B44" s="10" t="s">
        <v>77</v>
      </c>
      <c r="D44" s="10" t="s">
        <v>212</v>
      </c>
      <c r="E44" s="11" t="s">
        <v>213</v>
      </c>
    </row>
    <row r="45" spans="1:7" ht="12.75" customHeight="1">
      <c r="A45" s="18" t="s">
        <v>6</v>
      </c>
      <c r="B45" s="10">
        <v>163291.44</v>
      </c>
      <c r="D45" s="10">
        <v>166273.97</v>
      </c>
      <c r="E45" s="11">
        <v>21467.8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29.88233352</v>
      </c>
      <c r="D47" s="10">
        <f>D45*G47</f>
        <v>30.428136510000002</v>
      </c>
      <c r="E47" s="11">
        <f>E45*G47</f>
        <v>3.9286073999999997</v>
      </c>
      <c r="G47" s="1">
        <v>1.83E-4</v>
      </c>
    </row>
    <row r="48" spans="1:7" ht="12.75" customHeight="1">
      <c r="A48" s="13" t="s">
        <v>9</v>
      </c>
      <c r="B48" s="10">
        <f>B45*G48</f>
        <v>21017.731116719999</v>
      </c>
      <c r="D48" s="10">
        <f>D45*G48</f>
        <v>21401.621500609999</v>
      </c>
      <c r="E48" s="11">
        <f>E45*G48</f>
        <v>2763.1849413999998</v>
      </c>
      <c r="G48" s="1">
        <v>0.12871299999999999</v>
      </c>
    </row>
    <row r="49" spans="1:7" ht="12.75" customHeight="1">
      <c r="A49" s="13" t="s">
        <v>10</v>
      </c>
      <c r="B49" s="10">
        <f>B45*G49</f>
        <v>25898.675549759999</v>
      </c>
      <c r="D49" s="10">
        <f>D45*G49</f>
        <v>26371.71673788</v>
      </c>
      <c r="E49" s="11">
        <f>E45*G49</f>
        <v>3404.8789511999998</v>
      </c>
      <c r="G49" s="1">
        <v>0.15860399999999999</v>
      </c>
    </row>
    <row r="50" spans="1:7" ht="12.75" customHeight="1">
      <c r="A50" s="13" t="s">
        <v>11</v>
      </c>
      <c r="B50" s="10">
        <f>B45*G50</f>
        <v>13546.984445279999</v>
      </c>
      <c r="D50" s="10">
        <f>D45*G50</f>
        <v>13794.42109914</v>
      </c>
      <c r="E50" s="11">
        <f>E45*G50</f>
        <v>1781.0116235999999</v>
      </c>
      <c r="G50" s="1">
        <v>8.2961999999999994E-2</v>
      </c>
    </row>
    <row r="51" spans="1:7" ht="12.75" customHeight="1">
      <c r="A51" s="13" t="s">
        <v>12</v>
      </c>
      <c r="B51" s="10">
        <f>B45*G51</f>
        <v>23308.873311360003</v>
      </c>
      <c r="D51" s="10">
        <f>D45*G51</f>
        <v>23734.611573680002</v>
      </c>
      <c r="E51" s="11">
        <f>G51*E45</f>
        <v>3064.3996431999999</v>
      </c>
      <c r="G51" s="1">
        <v>0.14274400000000001</v>
      </c>
    </row>
    <row r="52" spans="1:7">
      <c r="A52" s="13" t="s">
        <v>13</v>
      </c>
      <c r="B52" s="10">
        <f>B45*G52</f>
        <v>19125.183327120001</v>
      </c>
      <c r="D52" s="10">
        <f>D45*G52</f>
        <v>19474.506188310002</v>
      </c>
      <c r="E52" s="11">
        <f>E45*G52</f>
        <v>2514.3731394000001</v>
      </c>
      <c r="G52" s="1">
        <v>0.117123</v>
      </c>
    </row>
    <row r="53" spans="1:7" ht="12.75" customHeight="1">
      <c r="A53" s="13" t="s">
        <v>14</v>
      </c>
      <c r="B53" s="10">
        <f>B45*G53</f>
        <v>697.25444880000009</v>
      </c>
      <c r="D53" s="10">
        <f>D45*G53</f>
        <v>709.98985190000008</v>
      </c>
      <c r="E53" s="11">
        <f>E45*G53</f>
        <v>91.667506000000003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25301.028879360001</v>
      </c>
      <c r="D54" s="10">
        <f>D45*G54</f>
        <v>25763.154007680001</v>
      </c>
      <c r="E54" s="11">
        <f>E45*G54</f>
        <v>3326.3068031999996</v>
      </c>
      <c r="G54" s="1">
        <v>0.154944</v>
      </c>
    </row>
    <row r="55" spans="1:7">
      <c r="A55" s="13" t="s">
        <v>16</v>
      </c>
      <c r="B55" s="10">
        <f>B45*G55</f>
        <v>30181.973312400001</v>
      </c>
      <c r="D55" s="10">
        <f>D45*G55</f>
        <v>30733.249244949999</v>
      </c>
      <c r="E55" s="11">
        <f>E45*G55</f>
        <v>3968.0008129999997</v>
      </c>
      <c r="G55" s="1">
        <v>0.184835</v>
      </c>
    </row>
    <row r="56" spans="1:7" ht="12.75" customHeight="1">
      <c r="A56" s="13" t="s">
        <v>17</v>
      </c>
      <c r="B56" s="10">
        <f>B45*G56</f>
        <v>4183.6899842400007</v>
      </c>
      <c r="D56" s="10">
        <f>D45*G56</f>
        <v>4260.1053853700005</v>
      </c>
      <c r="E56" s="11">
        <f>E45*G56</f>
        <v>550.0265038</v>
      </c>
      <c r="G56" s="1">
        <v>2.5621000000000001E-2</v>
      </c>
    </row>
    <row r="57" spans="1:7" ht="12.75" customHeight="1">
      <c r="A57" s="18" t="s">
        <v>18</v>
      </c>
      <c r="B57" s="10" t="s">
        <v>214</v>
      </c>
      <c r="D57" s="10" t="s">
        <v>215</v>
      </c>
      <c r="E57" s="11" t="s">
        <v>216</v>
      </c>
    </row>
    <row r="58" spans="1:7" ht="13.5" customHeight="1" thickBot="1">
      <c r="A58" s="20" t="s">
        <v>21</v>
      </c>
      <c r="B58" s="34"/>
      <c r="D58" s="34" t="s">
        <v>25</v>
      </c>
      <c r="E58" s="35"/>
    </row>
    <row r="60" spans="1:7" ht="12.75">
      <c r="A60" s="71" t="s">
        <v>827</v>
      </c>
      <c r="B60" s="72">
        <v>4.0999999999999996</v>
      </c>
      <c r="C60" s="76">
        <v>4.0999999999999996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163291.44</v>
      </c>
      <c r="D64" s="78">
        <f>D37-D45</f>
        <v>-166273.97</v>
      </c>
    </row>
    <row r="65" spans="1:4" ht="12">
      <c r="A65" s="82" t="s">
        <v>1</v>
      </c>
      <c r="B65" s="82"/>
      <c r="C65" s="77">
        <f>C38-C57</f>
        <v>4183.6899842400007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67"/>
  <sheetViews>
    <sheetView topLeftCell="A37" workbookViewId="0">
      <selection activeCell="A63" sqref="A63:D67"/>
    </sheetView>
  </sheetViews>
  <sheetFormatPr defaultColWidth="7.5703125" defaultRowHeight="11.25"/>
  <cols>
    <col min="1" max="1" width="59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" customHeight="1">
      <c r="A1" s="85" t="s">
        <v>760</v>
      </c>
      <c r="B1" s="85"/>
      <c r="C1" s="85"/>
    </row>
    <row r="2" spans="1:7" ht="15">
      <c r="A2" s="58"/>
      <c r="B2" s="58"/>
      <c r="C2" s="58"/>
    </row>
    <row r="3" spans="1:7" ht="34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651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v>219096.95999999999</v>
      </c>
      <c r="D7" s="32">
        <v>230312.49</v>
      </c>
      <c r="E7" s="33">
        <v>57494.33</v>
      </c>
    </row>
    <row r="8" spans="1:7" ht="12.75" customHeight="1">
      <c r="A8" s="18" t="s">
        <v>5</v>
      </c>
      <c r="B8" s="10" t="s">
        <v>65</v>
      </c>
      <c r="D8" s="10" t="s">
        <v>217</v>
      </c>
      <c r="E8" s="11" t="s">
        <v>218</v>
      </c>
    </row>
    <row r="9" spans="1:7" ht="12.75" customHeight="1">
      <c r="A9" s="18" t="s">
        <v>6</v>
      </c>
      <c r="B9" s="10">
        <v>163149.48000000001</v>
      </c>
      <c r="D9" s="10">
        <v>170219.09</v>
      </c>
      <c r="E9" s="11">
        <v>43672.47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29.856354840000002</v>
      </c>
      <c r="D11" s="10">
        <f>D9*G11</f>
        <v>31.150093470000002</v>
      </c>
      <c r="E11" s="11">
        <f>E9*G11</f>
        <v>7.9920620100000006</v>
      </c>
      <c r="G11" s="1">
        <v>1.83E-4</v>
      </c>
    </row>
    <row r="12" spans="1:7" ht="12.75" customHeight="1">
      <c r="A12" s="13" t="s">
        <v>9</v>
      </c>
      <c r="B12" s="10">
        <f>B9*G12</f>
        <v>20999.459019239999</v>
      </c>
      <c r="D12" s="10">
        <f>D9*G12</f>
        <v>21909.409731169999</v>
      </c>
      <c r="E12" s="11">
        <f>E9*G12</f>
        <v>5621.2146311099996</v>
      </c>
      <c r="G12" s="1">
        <v>0.12871299999999999</v>
      </c>
    </row>
    <row r="13" spans="1:7" ht="12.75" customHeight="1">
      <c r="A13" s="13" t="s">
        <v>10</v>
      </c>
      <c r="B13" s="10">
        <f>B9*G13</f>
        <v>25876.16012592</v>
      </c>
      <c r="D13" s="10">
        <f>D9*G13</f>
        <v>26997.42855036</v>
      </c>
      <c r="E13" s="11">
        <f>E9*G13</f>
        <v>6926.6284318799999</v>
      </c>
      <c r="G13" s="1">
        <v>0.15860399999999999</v>
      </c>
    </row>
    <row r="14" spans="1:7" ht="12.75" customHeight="1">
      <c r="A14" s="13" t="s">
        <v>11</v>
      </c>
      <c r="B14" s="10">
        <f>B9*G14</f>
        <v>13535.207159760001</v>
      </c>
      <c r="D14" s="10">
        <f>D9*G14</f>
        <v>14121.716144579999</v>
      </c>
      <c r="E14" s="11">
        <f>E9*G14</f>
        <v>3623.1554561399998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23288.609373120002</v>
      </c>
      <c r="D15" s="10">
        <f>D9*G15</f>
        <v>24297.753782960001</v>
      </c>
      <c r="E15" s="11">
        <f>G15*E9</f>
        <v>6233.9830576800005</v>
      </c>
      <c r="G15" s="1">
        <v>0.14274400000000001</v>
      </c>
    </row>
    <row r="16" spans="1:7">
      <c r="A16" s="13" t="s">
        <v>13</v>
      </c>
      <c r="B16" s="10">
        <f>B9*G16</f>
        <v>19108.556546040003</v>
      </c>
      <c r="D16" s="10">
        <f>D9*G16</f>
        <v>19936.57047807</v>
      </c>
      <c r="E16" s="11">
        <f>E9*G16</f>
        <v>5115.0507038100004</v>
      </c>
      <c r="G16" s="1">
        <v>0.117123</v>
      </c>
    </row>
    <row r="17" spans="1:7" ht="12.75" customHeight="1">
      <c r="A17" s="13" t="s">
        <v>14</v>
      </c>
      <c r="B17" s="10">
        <f>B9*G17</f>
        <v>696.64827960000014</v>
      </c>
      <c r="D17" s="10">
        <f>D9*G17</f>
        <v>726.8355143</v>
      </c>
      <c r="E17" s="11">
        <f>E9*G17</f>
        <v>186.48144690000001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25279.033029120001</v>
      </c>
      <c r="D18" s="10">
        <f>D9*G18</f>
        <v>26374.426680959998</v>
      </c>
      <c r="E18" s="11">
        <f>E9*G18</f>
        <v>6766.7871916800004</v>
      </c>
      <c r="G18" s="1">
        <v>0.154944</v>
      </c>
    </row>
    <row r="19" spans="1:7" ht="22.5">
      <c r="A19" s="13" t="s">
        <v>16</v>
      </c>
      <c r="B19" s="10">
        <f>B9*G19</f>
        <v>30155.734135800001</v>
      </c>
      <c r="D19" s="10">
        <f>D9*G19</f>
        <v>31462.445500149999</v>
      </c>
      <c r="E19" s="11">
        <f>E9*G19</f>
        <v>8072.2009924499998</v>
      </c>
      <c r="G19" s="1">
        <v>0.184835</v>
      </c>
    </row>
    <row r="20" spans="1:7" ht="12.75" customHeight="1">
      <c r="A20" s="13" t="s">
        <v>17</v>
      </c>
      <c r="B20" s="10">
        <f>B9*G20</f>
        <v>4180.0528270800005</v>
      </c>
      <c r="D20" s="10">
        <f>D9*G20</f>
        <v>4361.1833048899998</v>
      </c>
      <c r="E20" s="11">
        <f>E9*G20</f>
        <v>1118.93235387</v>
      </c>
      <c r="G20" s="1">
        <v>2.5621000000000001E-2</v>
      </c>
    </row>
    <row r="21" spans="1:7" ht="12.75" customHeight="1">
      <c r="A21" s="18" t="s">
        <v>18</v>
      </c>
      <c r="B21" s="10" t="s">
        <v>219</v>
      </c>
      <c r="D21" s="10" t="s">
        <v>220</v>
      </c>
      <c r="E21" s="11" t="s">
        <v>221</v>
      </c>
    </row>
    <row r="22" spans="1:7" ht="13.5" customHeight="1" thickBot="1">
      <c r="A22" s="20" t="s">
        <v>21</v>
      </c>
      <c r="B22" s="21"/>
      <c r="D22" s="21" t="s">
        <v>25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32">
        <v>230312.49</v>
      </c>
      <c r="C25" s="32">
        <v>219096.95999999999</v>
      </c>
      <c r="E25" s="33">
        <v>57494.33</v>
      </c>
    </row>
    <row r="26" spans="1:7" ht="12.75" customHeight="1">
      <c r="A26" s="18" t="s">
        <v>5</v>
      </c>
      <c r="B26" s="10" t="s">
        <v>217</v>
      </c>
      <c r="C26" s="10" t="s">
        <v>65</v>
      </c>
      <c r="E26" s="11" t="s">
        <v>218</v>
      </c>
    </row>
    <row r="27" spans="1:7" ht="12.75" customHeight="1">
      <c r="A27" s="18" t="s">
        <v>6</v>
      </c>
      <c r="B27" s="10">
        <v>170219.09</v>
      </c>
      <c r="C27" s="10">
        <v>163149.48000000001</v>
      </c>
      <c r="E27" s="11">
        <v>43672.47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31.150093470000002</v>
      </c>
      <c r="C29" s="10">
        <f>C27*G29</f>
        <v>29.856354840000002</v>
      </c>
      <c r="E29" s="11">
        <f>E27*G29</f>
        <v>7.9920620100000006</v>
      </c>
      <c r="G29" s="1">
        <v>1.83E-4</v>
      </c>
    </row>
    <row r="30" spans="1:7" ht="12.75" customHeight="1">
      <c r="A30" s="13" t="s">
        <v>9</v>
      </c>
      <c r="B30" s="10">
        <f>B27*G30</f>
        <v>21909.409731169999</v>
      </c>
      <c r="C30" s="10">
        <f>C27*G30</f>
        <v>20999.459019239999</v>
      </c>
      <c r="E30" s="11">
        <f>E27*G30</f>
        <v>5621.2146311099996</v>
      </c>
      <c r="G30" s="1">
        <v>0.12871299999999999</v>
      </c>
    </row>
    <row r="31" spans="1:7" ht="12.75" customHeight="1">
      <c r="A31" s="13" t="s">
        <v>10</v>
      </c>
      <c r="B31" s="10">
        <f>B27*G31</f>
        <v>26997.42855036</v>
      </c>
      <c r="C31" s="10">
        <f>C27*G31</f>
        <v>25876.16012592</v>
      </c>
      <c r="E31" s="11">
        <f>E27*G31</f>
        <v>6926.6284318799999</v>
      </c>
      <c r="G31" s="1">
        <v>0.15860399999999999</v>
      </c>
    </row>
    <row r="32" spans="1:7" ht="12.75" customHeight="1">
      <c r="A32" s="13" t="s">
        <v>11</v>
      </c>
      <c r="B32" s="10">
        <f>B27*G32</f>
        <v>14121.716144579999</v>
      </c>
      <c r="C32" s="10">
        <f>C27*G32</f>
        <v>13535.207159760001</v>
      </c>
      <c r="E32" s="11">
        <f>E27*G32</f>
        <v>3623.1554561399998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24297.753782960001</v>
      </c>
      <c r="C33" s="10">
        <f>C27*G33</f>
        <v>23288.609373120002</v>
      </c>
      <c r="E33" s="11">
        <f>G33*E27</f>
        <v>6233.9830576800005</v>
      </c>
      <c r="G33" s="1">
        <v>0.14274400000000001</v>
      </c>
    </row>
    <row r="34" spans="1:7">
      <c r="A34" s="13" t="s">
        <v>13</v>
      </c>
      <c r="B34" s="10">
        <f>B27*G34</f>
        <v>19936.57047807</v>
      </c>
      <c r="C34" s="10">
        <f>C27*G34</f>
        <v>19108.556546040003</v>
      </c>
      <c r="E34" s="11">
        <f>E27*G34</f>
        <v>5115.0507038100004</v>
      </c>
      <c r="G34" s="1">
        <v>0.117123</v>
      </c>
    </row>
    <row r="35" spans="1:7" ht="12.75" customHeight="1">
      <c r="A35" s="13" t="s">
        <v>14</v>
      </c>
      <c r="B35" s="10">
        <f>B27*G35</f>
        <v>726.8355143</v>
      </c>
      <c r="C35" s="10">
        <f>C27*G35</f>
        <v>696.64827960000014</v>
      </c>
      <c r="E35" s="11">
        <f>E27*G35</f>
        <v>186.48144690000001</v>
      </c>
      <c r="G35" s="1">
        <v>4.2700000000000004E-3</v>
      </c>
    </row>
    <row r="36" spans="1:7" ht="12.75" customHeight="1">
      <c r="A36" s="13" t="s">
        <v>15</v>
      </c>
      <c r="B36" s="10">
        <f>B27*G36</f>
        <v>26374.426680959998</v>
      </c>
      <c r="C36" s="10">
        <f>C27*G36</f>
        <v>25279.033029120001</v>
      </c>
      <c r="E36" s="11">
        <f>E27*G36</f>
        <v>6766.7871916800004</v>
      </c>
      <c r="G36" s="1">
        <v>0.154944</v>
      </c>
    </row>
    <row r="37" spans="1:7" ht="22.5">
      <c r="A37" s="13" t="s">
        <v>16</v>
      </c>
      <c r="B37" s="10">
        <f>B27*G37</f>
        <v>31462.445500149999</v>
      </c>
      <c r="C37" s="10">
        <f>C27*G37</f>
        <v>30155.734135800001</v>
      </c>
      <c r="E37" s="11">
        <f>E27*G37</f>
        <v>8072.2009924499998</v>
      </c>
      <c r="G37" s="1">
        <v>0.184835</v>
      </c>
    </row>
    <row r="38" spans="1:7" ht="12.75" customHeight="1">
      <c r="A38" s="13" t="s">
        <v>17</v>
      </c>
      <c r="B38" s="10">
        <f>B27*G38</f>
        <v>4361.1833048899998</v>
      </c>
      <c r="C38" s="10">
        <f>C27*G38</f>
        <v>4180.0528270800005</v>
      </c>
      <c r="E38" s="11">
        <f>E27*G38</f>
        <v>1118.93235387</v>
      </c>
      <c r="G38" s="1">
        <v>2.5621000000000001E-2</v>
      </c>
    </row>
    <row r="39" spans="1:7" ht="12.75" customHeight="1">
      <c r="A39" s="18" t="s">
        <v>18</v>
      </c>
      <c r="B39" s="10" t="s">
        <v>220</v>
      </c>
      <c r="C39" s="10" t="s">
        <v>219</v>
      </c>
      <c r="E39" s="11" t="s">
        <v>221</v>
      </c>
    </row>
    <row r="40" spans="1:7" ht="13.5" customHeight="1" thickBot="1">
      <c r="A40" s="20" t="s">
        <v>21</v>
      </c>
      <c r="B40" s="21" t="s">
        <v>25</v>
      </c>
      <c r="C40" s="2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32">
        <v>219096.95999999999</v>
      </c>
      <c r="D43" s="32">
        <v>230312.49</v>
      </c>
      <c r="E43" s="33">
        <v>57494.33</v>
      </c>
    </row>
    <row r="44" spans="1:7" ht="12.75" customHeight="1">
      <c r="A44" s="18" t="s">
        <v>5</v>
      </c>
      <c r="B44" s="10" t="s">
        <v>65</v>
      </c>
      <c r="D44" s="10" t="s">
        <v>217</v>
      </c>
      <c r="E44" s="11" t="s">
        <v>218</v>
      </c>
    </row>
    <row r="45" spans="1:7" ht="12.75" customHeight="1">
      <c r="A45" s="18" t="s">
        <v>6</v>
      </c>
      <c r="B45" s="10">
        <v>163149.48000000001</v>
      </c>
      <c r="D45" s="10">
        <v>170219.09</v>
      </c>
      <c r="E45" s="11">
        <v>43672.47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29.856354840000002</v>
      </c>
      <c r="D47" s="10">
        <f>D45*G47</f>
        <v>31.150093470000002</v>
      </c>
      <c r="E47" s="11">
        <f>E45*G47</f>
        <v>7.9920620100000006</v>
      </c>
      <c r="G47" s="1">
        <v>1.83E-4</v>
      </c>
    </row>
    <row r="48" spans="1:7" ht="12.75" customHeight="1">
      <c r="A48" s="13" t="s">
        <v>9</v>
      </c>
      <c r="B48" s="10">
        <f>B45*G48</f>
        <v>20999.459019239999</v>
      </c>
      <c r="D48" s="10">
        <f>D45*G48</f>
        <v>21909.409731169999</v>
      </c>
      <c r="E48" s="11">
        <f>E45*G48</f>
        <v>5621.2146311099996</v>
      </c>
      <c r="G48" s="1">
        <v>0.12871299999999999</v>
      </c>
    </row>
    <row r="49" spans="1:7" ht="12.75" customHeight="1">
      <c r="A49" s="13" t="s">
        <v>10</v>
      </c>
      <c r="B49" s="10">
        <f>B45*G49</f>
        <v>25876.16012592</v>
      </c>
      <c r="D49" s="10">
        <f>D45*G49</f>
        <v>26997.42855036</v>
      </c>
      <c r="E49" s="11">
        <f>E45*G49</f>
        <v>6926.6284318799999</v>
      </c>
      <c r="G49" s="1">
        <v>0.15860399999999999</v>
      </c>
    </row>
    <row r="50" spans="1:7" ht="12.75" customHeight="1">
      <c r="A50" s="13" t="s">
        <v>11</v>
      </c>
      <c r="B50" s="10">
        <f>B45*G50</f>
        <v>13535.207159760001</v>
      </c>
      <c r="D50" s="10">
        <f>D45*G50</f>
        <v>14121.716144579999</v>
      </c>
      <c r="E50" s="11">
        <f>E45*G50</f>
        <v>3623.1554561399998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23288.609373120002</v>
      </c>
      <c r="D51" s="10">
        <f>D45*G51</f>
        <v>24297.753782960001</v>
      </c>
      <c r="E51" s="11">
        <f>G51*E45</f>
        <v>6233.9830576800005</v>
      </c>
      <c r="G51" s="1">
        <v>0.14274400000000001</v>
      </c>
    </row>
    <row r="52" spans="1:7">
      <c r="A52" s="13" t="s">
        <v>13</v>
      </c>
      <c r="B52" s="10">
        <f>B45*G52</f>
        <v>19108.556546040003</v>
      </c>
      <c r="D52" s="10">
        <f>D45*G52</f>
        <v>19936.57047807</v>
      </c>
      <c r="E52" s="11">
        <f>E45*G52</f>
        <v>5115.0507038100004</v>
      </c>
      <c r="G52" s="1">
        <v>0.117123</v>
      </c>
    </row>
    <row r="53" spans="1:7" ht="12.75" customHeight="1">
      <c r="A53" s="13" t="s">
        <v>14</v>
      </c>
      <c r="B53" s="10">
        <f>B45*G53</f>
        <v>696.64827960000014</v>
      </c>
      <c r="D53" s="10">
        <f>D45*G53</f>
        <v>726.8355143</v>
      </c>
      <c r="E53" s="11">
        <f>E45*G53</f>
        <v>186.48144690000001</v>
      </c>
      <c r="G53" s="1">
        <v>4.2700000000000004E-3</v>
      </c>
    </row>
    <row r="54" spans="1:7" ht="12.75" customHeight="1">
      <c r="A54" s="13" t="s">
        <v>15</v>
      </c>
      <c r="B54" s="10">
        <f>B45*G54</f>
        <v>25279.033029120001</v>
      </c>
      <c r="D54" s="10">
        <f>D45*G54</f>
        <v>26374.426680959998</v>
      </c>
      <c r="E54" s="11">
        <f>E45*G54</f>
        <v>6766.7871916800004</v>
      </c>
      <c r="G54" s="1">
        <v>0.154944</v>
      </c>
    </row>
    <row r="55" spans="1:7" ht="22.5">
      <c r="A55" s="13" t="s">
        <v>16</v>
      </c>
      <c r="B55" s="10">
        <f>B45*G55</f>
        <v>30155.734135800001</v>
      </c>
      <c r="D55" s="10">
        <f>D45*G55</f>
        <v>31462.445500149999</v>
      </c>
      <c r="E55" s="11">
        <f>E45*G55</f>
        <v>8072.2009924499998</v>
      </c>
      <c r="G55" s="1">
        <v>0.184835</v>
      </c>
    </row>
    <row r="56" spans="1:7" ht="12.75" customHeight="1">
      <c r="A56" s="13" t="s">
        <v>17</v>
      </c>
      <c r="B56" s="10">
        <f>B45*G56</f>
        <v>4180.0528270800005</v>
      </c>
      <c r="D56" s="10">
        <f>D45*G56</f>
        <v>4361.1833048899998</v>
      </c>
      <c r="E56" s="11">
        <f>E45*G56</f>
        <v>1118.93235387</v>
      </c>
      <c r="G56" s="1">
        <v>2.5621000000000001E-2</v>
      </c>
    </row>
    <row r="57" spans="1:7" ht="12.75" customHeight="1">
      <c r="A57" s="18" t="s">
        <v>18</v>
      </c>
      <c r="B57" s="10" t="s">
        <v>219</v>
      </c>
      <c r="D57" s="10" t="s">
        <v>220</v>
      </c>
      <c r="E57" s="11" t="s">
        <v>221</v>
      </c>
    </row>
    <row r="58" spans="1:7" ht="13.5" customHeight="1" thickBot="1">
      <c r="A58" s="20" t="s">
        <v>21</v>
      </c>
      <c r="B58" s="21"/>
      <c r="D58" s="21" t="s">
        <v>25</v>
      </c>
      <c r="E58" s="22"/>
    </row>
    <row r="60" spans="1:7" ht="12.75">
      <c r="A60" s="71" t="s">
        <v>827</v>
      </c>
      <c r="B60" s="72">
        <v>2.5</v>
      </c>
      <c r="C60" s="76">
        <v>2.5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163149.48000000001</v>
      </c>
      <c r="D64" s="78">
        <f>D37-D45</f>
        <v>-170219.09</v>
      </c>
    </row>
    <row r="65" spans="1:4" ht="12">
      <c r="A65" s="82" t="s">
        <v>1</v>
      </c>
      <c r="B65" s="82"/>
      <c r="C65" s="77">
        <f>C38-C57</f>
        <v>4180.0528270800005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63"/>
  <sheetViews>
    <sheetView topLeftCell="A34" workbookViewId="0">
      <selection activeCell="A59" sqref="A59:D63"/>
    </sheetView>
  </sheetViews>
  <sheetFormatPr defaultColWidth="7.5703125" defaultRowHeight="11.25"/>
  <cols>
    <col min="1" max="1" width="54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9" customHeight="1">
      <c r="A1" s="85" t="s">
        <v>761</v>
      </c>
      <c r="B1" s="85"/>
      <c r="C1" s="85"/>
    </row>
    <row r="2" spans="1:7" ht="15">
      <c r="A2" s="58"/>
      <c r="B2" s="58"/>
      <c r="C2" s="58"/>
    </row>
    <row r="3" spans="1:7" ht="39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652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216302.74</v>
      </c>
      <c r="D7" s="5">
        <v>215684.86</v>
      </c>
      <c r="E7" s="6">
        <v>43478.25</v>
      </c>
    </row>
    <row r="8" spans="1:7" ht="12.75" customHeight="1">
      <c r="A8" s="18" t="s">
        <v>5</v>
      </c>
      <c r="B8" s="10" t="s">
        <v>151</v>
      </c>
      <c r="D8" s="10" t="s">
        <v>223</v>
      </c>
      <c r="E8" s="11" t="s">
        <v>224</v>
      </c>
    </row>
    <row r="9" spans="1:7" ht="12.75" customHeight="1">
      <c r="A9" s="18" t="s">
        <v>6</v>
      </c>
      <c r="B9" s="10">
        <v>161510.22</v>
      </c>
      <c r="D9" s="10">
        <v>162566.99</v>
      </c>
      <c r="E9" s="11">
        <v>32610.54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29.556370260000001</v>
      </c>
      <c r="D11" s="10">
        <f>D9*G11</f>
        <v>29.749759169999997</v>
      </c>
      <c r="E11" s="11">
        <f>E9*G11</f>
        <v>5.9677288200000005</v>
      </c>
      <c r="G11" s="1">
        <v>1.83E-4</v>
      </c>
    </row>
    <row r="12" spans="1:7" ht="12.75" customHeight="1">
      <c r="A12" s="13" t="s">
        <v>9</v>
      </c>
      <c r="B12" s="10">
        <f>B9*G12</f>
        <v>20788.46494686</v>
      </c>
      <c r="D12" s="10">
        <f>D9*G12</f>
        <v>20924.484983869999</v>
      </c>
      <c r="E12" s="11">
        <f>E9*G12</f>
        <v>4197.4004350200003</v>
      </c>
      <c r="G12" s="1">
        <v>0.12871299999999999</v>
      </c>
    </row>
    <row r="13" spans="1:7" ht="12.75" customHeight="1">
      <c r="A13" s="13" t="s">
        <v>10</v>
      </c>
      <c r="B13" s="10">
        <f>B9*G13</f>
        <v>25616.166932879998</v>
      </c>
      <c r="D13" s="10">
        <f>D9*G13</f>
        <v>25783.774881959998</v>
      </c>
      <c r="E13" s="11">
        <f>E9*G13</f>
        <v>5172.1620861600004</v>
      </c>
      <c r="G13" s="1">
        <v>0.15860399999999999</v>
      </c>
    </row>
    <row r="14" spans="1:7" ht="12.75" customHeight="1">
      <c r="A14" s="13" t="s">
        <v>11</v>
      </c>
      <c r="B14" s="10">
        <f>B9*G14</f>
        <v>13399.21087164</v>
      </c>
      <c r="D14" s="10">
        <f>D9*G14</f>
        <v>13486.882624379998</v>
      </c>
      <c r="E14" s="11">
        <f>E9*G14</f>
        <v>2705.4356194799998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23054.614843680003</v>
      </c>
      <c r="D15" s="10">
        <f>D9*G15</f>
        <v>23205.462420560001</v>
      </c>
      <c r="E15" s="11">
        <f>G15*E9</f>
        <v>4654.9589217600005</v>
      </c>
      <c r="G15" s="1">
        <v>0.14274400000000001</v>
      </c>
    </row>
    <row r="16" spans="1:7" ht="22.5">
      <c r="A16" s="13" t="s">
        <v>13</v>
      </c>
      <c r="B16" s="10">
        <f>B9*G16</f>
        <v>18916.56149706</v>
      </c>
      <c r="D16" s="10">
        <f>D9*G16</f>
        <v>19040.333569769999</v>
      </c>
      <c r="E16" s="11">
        <f>E9*G16</f>
        <v>3819.4442764200003</v>
      </c>
      <c r="G16" s="1">
        <v>0.117123</v>
      </c>
    </row>
    <row r="17" spans="1:7" ht="12.75" customHeight="1">
      <c r="A17" s="13" t="s">
        <v>14</v>
      </c>
      <c r="B17" s="10">
        <f>B9*G17</f>
        <v>689.64863940000009</v>
      </c>
      <c r="D17" s="10">
        <f>D9*G17</f>
        <v>694.16104730000006</v>
      </c>
      <c r="E17" s="11">
        <f>E9*G17</f>
        <v>139.24700580000001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25025.039527680001</v>
      </c>
      <c r="D18" s="10">
        <f>D9*G18</f>
        <v>25188.77969856</v>
      </c>
      <c r="E18" s="11">
        <f>E9*G18</f>
        <v>5052.8075097600004</v>
      </c>
      <c r="G18" s="1">
        <v>0.154944</v>
      </c>
    </row>
    <row r="19" spans="1:7" ht="22.5">
      <c r="A19" s="13" t="s">
        <v>16</v>
      </c>
      <c r="B19" s="10">
        <f>B9*G19</f>
        <v>29852.741513699999</v>
      </c>
      <c r="D19" s="10">
        <f>D9*G19</f>
        <v>30048.069596649999</v>
      </c>
      <c r="E19" s="11">
        <f>E9*G19</f>
        <v>6027.5691609000005</v>
      </c>
      <c r="G19" s="1">
        <v>0.184835</v>
      </c>
    </row>
    <row r="20" spans="1:7" ht="12.75" customHeight="1">
      <c r="A20" s="13" t="s">
        <v>17</v>
      </c>
      <c r="B20" s="10">
        <f>B9*G20</f>
        <v>4138.0533466200004</v>
      </c>
      <c r="D20" s="10">
        <f>D9*G20</f>
        <v>4165.1288507899999</v>
      </c>
      <c r="E20" s="11">
        <f>E9*G20</f>
        <v>835.51464534000002</v>
      </c>
      <c r="G20" s="1">
        <v>2.5621000000000001E-2</v>
      </c>
    </row>
    <row r="21" spans="1:7" ht="13.5" customHeight="1" thickBot="1">
      <c r="A21" s="20" t="s">
        <v>18</v>
      </c>
      <c r="B21" s="34" t="s">
        <v>225</v>
      </c>
      <c r="D21" s="34" t="s">
        <v>226</v>
      </c>
      <c r="E21" s="35" t="s">
        <v>227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215684.86</v>
      </c>
      <c r="C24" s="5">
        <v>216302.74</v>
      </c>
      <c r="E24" s="6">
        <v>43478.25</v>
      </c>
    </row>
    <row r="25" spans="1:7" ht="12.75" customHeight="1">
      <c r="A25" s="18" t="s">
        <v>5</v>
      </c>
      <c r="B25" s="10" t="s">
        <v>223</v>
      </c>
      <c r="C25" s="10" t="s">
        <v>151</v>
      </c>
      <c r="E25" s="11" t="s">
        <v>224</v>
      </c>
    </row>
    <row r="26" spans="1:7" ht="12.75" customHeight="1">
      <c r="A26" s="18" t="s">
        <v>6</v>
      </c>
      <c r="B26" s="10">
        <v>162566.99</v>
      </c>
      <c r="C26" s="10">
        <v>161510.22</v>
      </c>
      <c r="E26" s="11">
        <v>32610.54</v>
      </c>
    </row>
    <row r="27" spans="1:7" ht="12.75" customHeight="1">
      <c r="A27" s="12" t="s">
        <v>7</v>
      </c>
      <c r="B27" s="10"/>
      <c r="C27" s="10"/>
      <c r="E27" s="11"/>
    </row>
    <row r="28" spans="1:7" ht="12.75" customHeight="1">
      <c r="A28" s="13" t="s">
        <v>19</v>
      </c>
      <c r="B28" s="10">
        <f>B26*G28</f>
        <v>29.749759169999997</v>
      </c>
      <c r="C28" s="10">
        <f>C26*G28</f>
        <v>29.556370260000001</v>
      </c>
      <c r="E28" s="11">
        <f>E26*G28</f>
        <v>5.9677288200000005</v>
      </c>
      <c r="G28" s="1">
        <v>1.83E-4</v>
      </c>
    </row>
    <row r="29" spans="1:7" ht="12.75" customHeight="1">
      <c r="A29" s="13" t="s">
        <v>9</v>
      </c>
      <c r="B29" s="10">
        <f>B26*G29</f>
        <v>20924.484983869999</v>
      </c>
      <c r="C29" s="10">
        <f>C26*G29</f>
        <v>20788.46494686</v>
      </c>
      <c r="E29" s="11">
        <f>E26*G29</f>
        <v>4197.4004350200003</v>
      </c>
      <c r="G29" s="1">
        <v>0.12871299999999999</v>
      </c>
    </row>
    <row r="30" spans="1:7" ht="12.75" customHeight="1">
      <c r="A30" s="13" t="s">
        <v>10</v>
      </c>
      <c r="B30" s="10">
        <f>B26*G30</f>
        <v>25783.774881959998</v>
      </c>
      <c r="C30" s="10">
        <f>C26*G30</f>
        <v>25616.166932879998</v>
      </c>
      <c r="E30" s="11">
        <f>E26*G30</f>
        <v>5172.1620861600004</v>
      </c>
      <c r="G30" s="1">
        <v>0.15860399999999999</v>
      </c>
    </row>
    <row r="31" spans="1:7" ht="12.75" customHeight="1">
      <c r="A31" s="13" t="s">
        <v>11</v>
      </c>
      <c r="B31" s="10">
        <f>B26*G31</f>
        <v>13486.882624379998</v>
      </c>
      <c r="C31" s="10">
        <f>C26*G31</f>
        <v>13399.21087164</v>
      </c>
      <c r="E31" s="11">
        <f>E26*G31</f>
        <v>2705.4356194799998</v>
      </c>
      <c r="G31" s="1">
        <v>8.2961999999999994E-2</v>
      </c>
    </row>
    <row r="32" spans="1:7" ht="12.75" customHeight="1">
      <c r="A32" s="13" t="s">
        <v>12</v>
      </c>
      <c r="B32" s="10">
        <f>B26*G32</f>
        <v>23205.462420560001</v>
      </c>
      <c r="C32" s="10">
        <f>C26*G32</f>
        <v>23054.614843680003</v>
      </c>
      <c r="E32" s="11">
        <f>G32*E26</f>
        <v>4654.9589217600005</v>
      </c>
      <c r="G32" s="1">
        <v>0.14274400000000001</v>
      </c>
    </row>
    <row r="33" spans="1:7" ht="22.5">
      <c r="A33" s="13" t="s">
        <v>13</v>
      </c>
      <c r="B33" s="10">
        <f>B26*G33</f>
        <v>19040.333569769999</v>
      </c>
      <c r="C33" s="10">
        <f>C26*G33</f>
        <v>18916.56149706</v>
      </c>
      <c r="E33" s="11">
        <f>E26*G33</f>
        <v>3819.4442764200003</v>
      </c>
      <c r="G33" s="1">
        <v>0.117123</v>
      </c>
    </row>
    <row r="34" spans="1:7" ht="12.75" customHeight="1">
      <c r="A34" s="13" t="s">
        <v>14</v>
      </c>
      <c r="B34" s="10">
        <f>B26*G34</f>
        <v>694.16104730000006</v>
      </c>
      <c r="C34" s="10">
        <f>C26*G34</f>
        <v>689.64863940000009</v>
      </c>
      <c r="E34" s="11">
        <f>E26*G34</f>
        <v>139.24700580000001</v>
      </c>
      <c r="G34" s="1">
        <v>4.2700000000000004E-3</v>
      </c>
    </row>
    <row r="35" spans="1:7" ht="12.75" customHeight="1">
      <c r="A35" s="13" t="s">
        <v>15</v>
      </c>
      <c r="B35" s="10">
        <f>B26*G35</f>
        <v>25188.77969856</v>
      </c>
      <c r="C35" s="10">
        <f>C26*G35</f>
        <v>25025.039527680001</v>
      </c>
      <c r="E35" s="11">
        <f>E26*G35</f>
        <v>5052.8075097600004</v>
      </c>
      <c r="G35" s="1">
        <v>0.154944</v>
      </c>
    </row>
    <row r="36" spans="1:7" ht="22.5">
      <c r="A36" s="13" t="s">
        <v>16</v>
      </c>
      <c r="B36" s="10">
        <f>B26*G36</f>
        <v>30048.069596649999</v>
      </c>
      <c r="C36" s="10">
        <f>C26*G36</f>
        <v>29852.741513699999</v>
      </c>
      <c r="E36" s="11">
        <f>E26*G36</f>
        <v>6027.5691609000005</v>
      </c>
      <c r="G36" s="1">
        <v>0.184835</v>
      </c>
    </row>
    <row r="37" spans="1:7" ht="12.75" customHeight="1">
      <c r="A37" s="13" t="s">
        <v>17</v>
      </c>
      <c r="B37" s="10">
        <f>B26*G37</f>
        <v>4165.1288507899999</v>
      </c>
      <c r="C37" s="10">
        <f>C26*G37</f>
        <v>4138.0533466200004</v>
      </c>
      <c r="E37" s="11">
        <f>E26*G37</f>
        <v>835.51464534000002</v>
      </c>
      <c r="G37" s="1">
        <v>2.5621000000000001E-2</v>
      </c>
    </row>
    <row r="38" spans="1:7" ht="13.5" customHeight="1" thickBot="1">
      <c r="A38" s="20" t="s">
        <v>18</v>
      </c>
      <c r="B38" s="34" t="s">
        <v>226</v>
      </c>
      <c r="C38" s="34" t="s">
        <v>225</v>
      </c>
      <c r="E38" s="35" t="s">
        <v>227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216302.74</v>
      </c>
      <c r="D41" s="5">
        <v>215684.86</v>
      </c>
      <c r="E41" s="6">
        <v>43478.25</v>
      </c>
    </row>
    <row r="42" spans="1:7" ht="12.75" customHeight="1">
      <c r="A42" s="18" t="s">
        <v>5</v>
      </c>
      <c r="B42" s="10" t="s">
        <v>151</v>
      </c>
      <c r="D42" s="10" t="s">
        <v>223</v>
      </c>
      <c r="E42" s="11" t="s">
        <v>224</v>
      </c>
    </row>
    <row r="43" spans="1:7" ht="12.75" customHeight="1">
      <c r="A43" s="18" t="s">
        <v>6</v>
      </c>
      <c r="B43" s="10">
        <v>161510.22</v>
      </c>
      <c r="D43" s="10">
        <v>162566.99</v>
      </c>
      <c r="E43" s="11">
        <v>32610.54</v>
      </c>
    </row>
    <row r="44" spans="1:7" ht="12.75" customHeight="1">
      <c r="A44" s="12" t="s">
        <v>7</v>
      </c>
      <c r="B44" s="10"/>
      <c r="D44" s="10"/>
      <c r="E44" s="11"/>
    </row>
    <row r="45" spans="1:7" ht="12.75" customHeight="1">
      <c r="A45" s="13" t="s">
        <v>19</v>
      </c>
      <c r="B45" s="10">
        <f>B43*G45</f>
        <v>29.556370260000001</v>
      </c>
      <c r="D45" s="10">
        <f>D43*G45</f>
        <v>29.749759169999997</v>
      </c>
      <c r="E45" s="11">
        <f>E43*G45</f>
        <v>5.9677288200000005</v>
      </c>
      <c r="G45" s="1">
        <v>1.83E-4</v>
      </c>
    </row>
    <row r="46" spans="1:7" ht="12.75" customHeight="1">
      <c r="A46" s="13" t="s">
        <v>9</v>
      </c>
      <c r="B46" s="10">
        <f>B43*G46</f>
        <v>20788.46494686</v>
      </c>
      <c r="D46" s="10">
        <f>D43*G46</f>
        <v>20924.484983869999</v>
      </c>
      <c r="E46" s="11">
        <f>E43*G46</f>
        <v>4197.4004350200003</v>
      </c>
      <c r="G46" s="1">
        <v>0.12871299999999999</v>
      </c>
    </row>
    <row r="47" spans="1:7" ht="12.75" customHeight="1">
      <c r="A47" s="13" t="s">
        <v>10</v>
      </c>
      <c r="B47" s="10">
        <f>B43*G47</f>
        <v>25616.166932879998</v>
      </c>
      <c r="D47" s="10">
        <f>D43*G47</f>
        <v>25783.774881959998</v>
      </c>
      <c r="E47" s="11">
        <f>E43*G47</f>
        <v>5172.1620861600004</v>
      </c>
      <c r="G47" s="1">
        <v>0.15860399999999999</v>
      </c>
    </row>
    <row r="48" spans="1:7" ht="12.75" customHeight="1">
      <c r="A48" s="13" t="s">
        <v>11</v>
      </c>
      <c r="B48" s="10">
        <f>B43*G48</f>
        <v>13399.21087164</v>
      </c>
      <c r="D48" s="10">
        <f>D43*G48</f>
        <v>13486.882624379998</v>
      </c>
      <c r="E48" s="11">
        <f>E43*G48</f>
        <v>2705.4356194799998</v>
      </c>
      <c r="G48" s="1">
        <v>8.2961999999999994E-2</v>
      </c>
    </row>
    <row r="49" spans="1:7" ht="12.75" customHeight="1">
      <c r="A49" s="13" t="s">
        <v>12</v>
      </c>
      <c r="B49" s="10">
        <f>B43*G49</f>
        <v>23054.614843680003</v>
      </c>
      <c r="D49" s="10">
        <f>D43*G49</f>
        <v>23205.462420560001</v>
      </c>
      <c r="E49" s="11">
        <f>G49*E43</f>
        <v>4654.9589217600005</v>
      </c>
      <c r="G49" s="1">
        <v>0.14274400000000001</v>
      </c>
    </row>
    <row r="50" spans="1:7" ht="22.5">
      <c r="A50" s="13" t="s">
        <v>13</v>
      </c>
      <c r="B50" s="10">
        <f>B43*G50</f>
        <v>18916.56149706</v>
      </c>
      <c r="D50" s="10">
        <f>D43*G50</f>
        <v>19040.333569769999</v>
      </c>
      <c r="E50" s="11">
        <f>E43*G50</f>
        <v>3819.4442764200003</v>
      </c>
      <c r="G50" s="1">
        <v>0.117123</v>
      </c>
    </row>
    <row r="51" spans="1:7" ht="12.75" customHeight="1">
      <c r="A51" s="13" t="s">
        <v>14</v>
      </c>
      <c r="B51" s="10">
        <f>B43*G51</f>
        <v>689.64863940000009</v>
      </c>
      <c r="D51" s="10">
        <f>D43*G51</f>
        <v>694.16104730000006</v>
      </c>
      <c r="E51" s="11">
        <f>E43*G51</f>
        <v>139.24700580000001</v>
      </c>
      <c r="G51" s="1">
        <v>4.2700000000000004E-3</v>
      </c>
    </row>
    <row r="52" spans="1:7" ht="12.75" customHeight="1">
      <c r="A52" s="13" t="s">
        <v>15</v>
      </c>
      <c r="B52" s="10">
        <f>B43*G52</f>
        <v>25025.039527680001</v>
      </c>
      <c r="D52" s="10">
        <f>D43*G52</f>
        <v>25188.77969856</v>
      </c>
      <c r="E52" s="11">
        <f>E43*G52</f>
        <v>5052.8075097600004</v>
      </c>
      <c r="G52" s="1">
        <v>0.154944</v>
      </c>
    </row>
    <row r="53" spans="1:7" ht="22.5">
      <c r="A53" s="13" t="s">
        <v>16</v>
      </c>
      <c r="B53" s="10">
        <f>B43*G53</f>
        <v>29852.741513699999</v>
      </c>
      <c r="D53" s="10">
        <f>D43*G53</f>
        <v>30048.069596649999</v>
      </c>
      <c r="E53" s="11">
        <f>E43*G53</f>
        <v>6027.5691609000005</v>
      </c>
      <c r="G53" s="1">
        <v>0.184835</v>
      </c>
    </row>
    <row r="54" spans="1:7" ht="12.75" customHeight="1">
      <c r="A54" s="13" t="s">
        <v>17</v>
      </c>
      <c r="B54" s="10">
        <f>B43*G54</f>
        <v>4138.0533466200004</v>
      </c>
      <c r="D54" s="10">
        <f>D43*G54</f>
        <v>4165.1288507899999</v>
      </c>
      <c r="E54" s="11">
        <f>E43*G54</f>
        <v>835.51464534000002</v>
      </c>
      <c r="G54" s="1">
        <v>2.5621000000000001E-2</v>
      </c>
    </row>
    <row r="55" spans="1:7" ht="13.5" customHeight="1" thickBot="1">
      <c r="A55" s="20" t="s">
        <v>18</v>
      </c>
      <c r="B55" s="34" t="s">
        <v>225</v>
      </c>
      <c r="D55" s="34" t="s">
        <v>226</v>
      </c>
      <c r="E55" s="35" t="s">
        <v>227</v>
      </c>
    </row>
    <row r="57" spans="1:7" ht="12.75">
      <c r="A57" s="73" t="s">
        <v>829</v>
      </c>
      <c r="B57" s="72">
        <v>14</v>
      </c>
      <c r="C57" s="72">
        <v>14</v>
      </c>
    </row>
    <row r="59" spans="1:7" ht="12.75">
      <c r="A59" s="93" t="s">
        <v>832</v>
      </c>
      <c r="B59" s="93"/>
      <c r="C59" s="93"/>
      <c r="D59" s="93"/>
    </row>
    <row r="60" spans="1:7" ht="12">
      <c r="A60" s="82" t="s">
        <v>0</v>
      </c>
      <c r="B60" s="82"/>
      <c r="C60" s="77">
        <f>C23-C42</f>
        <v>0</v>
      </c>
      <c r="D60" s="78">
        <f>D33-D41</f>
        <v>-215684.86</v>
      </c>
    </row>
    <row r="61" spans="1:7" ht="12">
      <c r="A61" s="82" t="s">
        <v>1</v>
      </c>
      <c r="B61" s="82"/>
      <c r="C61" s="77">
        <f>C34-C53</f>
        <v>689.64863940000009</v>
      </c>
      <c r="D61" s="79">
        <f>D34-D56</f>
        <v>0</v>
      </c>
    </row>
    <row r="62" spans="1:7" ht="12">
      <c r="A62" s="83" t="s">
        <v>2</v>
      </c>
      <c r="B62" s="83"/>
      <c r="C62" s="80">
        <f>C22-C41</f>
        <v>0</v>
      </c>
      <c r="D62" s="79">
        <f>D35-D57</f>
        <v>0</v>
      </c>
    </row>
    <row r="63" spans="1:7" ht="24">
      <c r="A63" s="82" t="s">
        <v>3</v>
      </c>
      <c r="B63" s="82"/>
      <c r="C63" s="81">
        <f>[1]ерши!$H$317</f>
        <v>174673.59999999998</v>
      </c>
      <c r="D63" s="78">
        <v>565689.03</v>
      </c>
    </row>
  </sheetData>
  <mergeCells count="6">
    <mergeCell ref="A39:C40"/>
    <mergeCell ref="A59:D59"/>
    <mergeCell ref="A22:C23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67"/>
  <sheetViews>
    <sheetView topLeftCell="A37" workbookViewId="0">
      <selection activeCell="A63" sqref="A63:D67"/>
    </sheetView>
  </sheetViews>
  <sheetFormatPr defaultColWidth="7.5703125" defaultRowHeight="11.25"/>
  <cols>
    <col min="1" max="1" width="60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5.5" customHeight="1">
      <c r="A1" s="85" t="s">
        <v>762</v>
      </c>
      <c r="B1" s="85"/>
      <c r="C1" s="85"/>
    </row>
    <row r="2" spans="1:7" ht="15">
      <c r="A2" s="58"/>
      <c r="B2" s="58"/>
      <c r="C2" s="58"/>
    </row>
    <row r="3" spans="1:7" ht="37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653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v>200012.31</v>
      </c>
      <c r="D7" s="32">
        <v>216841.79</v>
      </c>
      <c r="E7" s="33">
        <v>34281.79</v>
      </c>
    </row>
    <row r="8" spans="1:7" ht="12.75" customHeight="1">
      <c r="A8" s="18" t="s">
        <v>5</v>
      </c>
      <c r="B8" s="10" t="s">
        <v>228</v>
      </c>
      <c r="D8" s="10" t="s">
        <v>229</v>
      </c>
      <c r="E8" s="11">
        <v>453.39</v>
      </c>
    </row>
    <row r="9" spans="1:7" ht="12.75" customHeight="1">
      <c r="A9" s="18" t="s">
        <v>6</v>
      </c>
      <c r="B9" s="10">
        <v>152603.76</v>
      </c>
      <c r="D9" s="10">
        <v>165042.23000000001</v>
      </c>
      <c r="E9" s="11">
        <v>26511.57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27.926488080000002</v>
      </c>
      <c r="D11" s="10">
        <f>D9*G11</f>
        <v>30.202728090000001</v>
      </c>
      <c r="E11" s="11">
        <f>E9*G11</f>
        <v>4.85161731</v>
      </c>
      <c r="G11" s="1">
        <v>1.83E-4</v>
      </c>
    </row>
    <row r="12" spans="1:7" ht="12.75" customHeight="1">
      <c r="A12" s="13" t="s">
        <v>9</v>
      </c>
      <c r="B12" s="10">
        <f>B9*G12</f>
        <v>19642.08776088</v>
      </c>
      <c r="D12" s="10">
        <f>D9*G12</f>
        <v>21243.080549990002</v>
      </c>
      <c r="E12" s="11">
        <f>E9*G12</f>
        <v>3412.3837094099999</v>
      </c>
      <c r="G12" s="1">
        <v>0.12871299999999999</v>
      </c>
    </row>
    <row r="13" spans="1:7" ht="12.75" customHeight="1">
      <c r="A13" s="13" t="s">
        <v>10</v>
      </c>
      <c r="B13" s="10">
        <f>B9*G13</f>
        <v>24203.566751040002</v>
      </c>
      <c r="D13" s="10">
        <f>D9*G13</f>
        <v>26176.35784692</v>
      </c>
      <c r="E13" s="11">
        <f>E9*G13</f>
        <v>4204.84104828</v>
      </c>
      <c r="G13" s="1">
        <v>0.15860399999999999</v>
      </c>
    </row>
    <row r="14" spans="1:7" ht="12.75" customHeight="1">
      <c r="A14" s="13" t="s">
        <v>11</v>
      </c>
      <c r="B14" s="10">
        <f>B9*G14</f>
        <v>12660.31313712</v>
      </c>
      <c r="D14" s="10">
        <f>D9*G14</f>
        <v>13692.23348526</v>
      </c>
      <c r="E14" s="11">
        <f>E9*G14</f>
        <v>2199.4528703399997</v>
      </c>
      <c r="G14" s="1">
        <v>8.2961999999999994E-2</v>
      </c>
    </row>
    <row r="15" spans="1:7" ht="12.75" customHeight="1">
      <c r="A15" s="13" t="s">
        <v>12</v>
      </c>
      <c r="B15" s="10">
        <f>B9*G15</f>
        <v>21783.271117440003</v>
      </c>
      <c r="D15" s="10">
        <f>D9*G15</f>
        <v>23558.788079120004</v>
      </c>
      <c r="E15" s="11">
        <f>G15*E9</f>
        <v>3784.3675480800002</v>
      </c>
      <c r="G15" s="1">
        <v>0.14274400000000001</v>
      </c>
    </row>
    <row r="16" spans="1:7">
      <c r="A16" s="13" t="s">
        <v>13</v>
      </c>
      <c r="B16" s="10">
        <f>B9*G16</f>
        <v>17873.410182480002</v>
      </c>
      <c r="D16" s="10">
        <f>D9*G16</f>
        <v>19330.241104290002</v>
      </c>
      <c r="E16" s="11">
        <f>E9*G16</f>
        <v>3105.1146131099999</v>
      </c>
      <c r="G16" s="1">
        <v>0.117123</v>
      </c>
    </row>
    <row r="17" spans="1:7" ht="12.75" customHeight="1">
      <c r="A17" s="13" t="s">
        <v>14</v>
      </c>
      <c r="B17" s="10">
        <f>B9*G17</f>
        <v>651.61805520000007</v>
      </c>
      <c r="D17" s="10">
        <f>D9*G17</f>
        <v>704.73032210000008</v>
      </c>
      <c r="E17" s="11">
        <f>E9*G17</f>
        <v>113.2044039</v>
      </c>
      <c r="G17" s="1">
        <v>4.2700000000000004E-3</v>
      </c>
    </row>
    <row r="18" spans="1:7" ht="12.75" customHeight="1">
      <c r="A18" s="13" t="s">
        <v>15</v>
      </c>
      <c r="B18" s="10">
        <f>B9*G18</f>
        <v>23645.036989440003</v>
      </c>
      <c r="D18" s="10">
        <f>D9*G18</f>
        <v>25572.303285120001</v>
      </c>
      <c r="E18" s="11">
        <f>E9*G18</f>
        <v>4107.8087020800003</v>
      </c>
      <c r="G18" s="1">
        <v>0.154944</v>
      </c>
    </row>
    <row r="19" spans="1:7" ht="22.5">
      <c r="A19" s="13" t="s">
        <v>16</v>
      </c>
      <c r="B19" s="10">
        <f>B9*G19</f>
        <v>28206.515979600001</v>
      </c>
      <c r="D19" s="10">
        <f>D9*G19</f>
        <v>30505.580582050003</v>
      </c>
      <c r="E19" s="11">
        <f>E9*G19</f>
        <v>4900.2660409499995</v>
      </c>
      <c r="G19" s="1">
        <v>0.184835</v>
      </c>
    </row>
    <row r="20" spans="1:7" ht="12.75" customHeight="1">
      <c r="A20" s="13" t="s">
        <v>17</v>
      </c>
      <c r="B20" s="10">
        <f>B9*G20</f>
        <v>3909.8609349600006</v>
      </c>
      <c r="D20" s="10">
        <f>D9*G20</f>
        <v>4228.5469748300002</v>
      </c>
      <c r="E20" s="11">
        <f>E9*G20</f>
        <v>679.25293497000007</v>
      </c>
      <c r="G20" s="1">
        <v>2.5621000000000001E-2</v>
      </c>
    </row>
    <row r="21" spans="1:7" ht="12.75" customHeight="1">
      <c r="A21" s="18" t="s">
        <v>18</v>
      </c>
      <c r="B21" s="10" t="s">
        <v>230</v>
      </c>
      <c r="D21" s="10" t="s">
        <v>231</v>
      </c>
      <c r="E21" s="11" t="s">
        <v>232</v>
      </c>
    </row>
    <row r="22" spans="1:7" ht="13.5" customHeight="1" thickBot="1">
      <c r="A22" s="20" t="s">
        <v>21</v>
      </c>
      <c r="B22" s="21"/>
      <c r="D22" s="27">
        <v>315.32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32">
        <v>216841.79</v>
      </c>
      <c r="C25" s="32">
        <v>200012.31</v>
      </c>
      <c r="E25" s="33">
        <v>34281.79</v>
      </c>
    </row>
    <row r="26" spans="1:7" ht="12.75" customHeight="1">
      <c r="A26" s="18" t="s">
        <v>5</v>
      </c>
      <c r="B26" s="10" t="s">
        <v>229</v>
      </c>
      <c r="C26" s="10" t="s">
        <v>228</v>
      </c>
      <c r="E26" s="11">
        <v>453.39</v>
      </c>
    </row>
    <row r="27" spans="1:7" ht="12.75" customHeight="1">
      <c r="A27" s="18" t="s">
        <v>6</v>
      </c>
      <c r="B27" s="10">
        <v>165042.23000000001</v>
      </c>
      <c r="C27" s="10">
        <v>152603.76</v>
      </c>
      <c r="E27" s="11">
        <v>26511.57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30.202728090000001</v>
      </c>
      <c r="C29" s="10">
        <f>C27*G29</f>
        <v>27.926488080000002</v>
      </c>
      <c r="E29" s="11">
        <f>E27*G29</f>
        <v>4.85161731</v>
      </c>
      <c r="G29" s="1">
        <v>1.83E-4</v>
      </c>
    </row>
    <row r="30" spans="1:7" ht="12.75" customHeight="1">
      <c r="A30" s="13" t="s">
        <v>9</v>
      </c>
      <c r="B30" s="10">
        <f>B27*G30</f>
        <v>21243.080549990002</v>
      </c>
      <c r="C30" s="10">
        <f>C27*G30</f>
        <v>19642.08776088</v>
      </c>
      <c r="E30" s="11">
        <f>E27*G30</f>
        <v>3412.3837094099999</v>
      </c>
      <c r="G30" s="1">
        <v>0.12871299999999999</v>
      </c>
    </row>
    <row r="31" spans="1:7" ht="12.75" customHeight="1">
      <c r="A31" s="13" t="s">
        <v>10</v>
      </c>
      <c r="B31" s="10">
        <f>B27*G31</f>
        <v>26176.35784692</v>
      </c>
      <c r="C31" s="10">
        <f>C27*G31</f>
        <v>24203.566751040002</v>
      </c>
      <c r="E31" s="11">
        <f>E27*G31</f>
        <v>4204.84104828</v>
      </c>
      <c r="G31" s="1">
        <v>0.15860399999999999</v>
      </c>
    </row>
    <row r="32" spans="1:7" ht="12.75" customHeight="1">
      <c r="A32" s="13" t="s">
        <v>11</v>
      </c>
      <c r="B32" s="10">
        <f>B27*G32</f>
        <v>13692.23348526</v>
      </c>
      <c r="C32" s="10">
        <f>C27*G32</f>
        <v>12660.31313712</v>
      </c>
      <c r="E32" s="11">
        <f>E27*G32</f>
        <v>2199.4528703399997</v>
      </c>
      <c r="G32" s="1">
        <v>8.2961999999999994E-2</v>
      </c>
    </row>
    <row r="33" spans="1:7" ht="12.75" customHeight="1">
      <c r="A33" s="13" t="s">
        <v>12</v>
      </c>
      <c r="B33" s="10">
        <f>B27*G33</f>
        <v>23558.788079120004</v>
      </c>
      <c r="C33" s="10">
        <f>C27*G33</f>
        <v>21783.271117440003</v>
      </c>
      <c r="E33" s="11">
        <f>G33*E27</f>
        <v>3784.3675480800002</v>
      </c>
      <c r="G33" s="1">
        <v>0.14274400000000001</v>
      </c>
    </row>
    <row r="34" spans="1:7">
      <c r="A34" s="13" t="s">
        <v>13</v>
      </c>
      <c r="B34" s="10">
        <f>B27*G34</f>
        <v>19330.241104290002</v>
      </c>
      <c r="C34" s="10">
        <f>C27*G34</f>
        <v>17873.410182480002</v>
      </c>
      <c r="E34" s="11">
        <f>E27*G34</f>
        <v>3105.1146131099999</v>
      </c>
      <c r="G34" s="1">
        <v>0.117123</v>
      </c>
    </row>
    <row r="35" spans="1:7" ht="12.75" customHeight="1">
      <c r="A35" s="13" t="s">
        <v>14</v>
      </c>
      <c r="B35" s="10">
        <f>B27*G35</f>
        <v>704.73032210000008</v>
      </c>
      <c r="C35" s="10">
        <f>C27*G35</f>
        <v>651.61805520000007</v>
      </c>
      <c r="E35" s="11">
        <f>E27*G35</f>
        <v>113.2044039</v>
      </c>
      <c r="G35" s="1">
        <v>4.2700000000000004E-3</v>
      </c>
    </row>
    <row r="36" spans="1:7" ht="12.75" customHeight="1">
      <c r="A36" s="13" t="s">
        <v>15</v>
      </c>
      <c r="B36" s="10">
        <f>B27*G36</f>
        <v>25572.303285120001</v>
      </c>
      <c r="C36" s="10">
        <f>C27*G36</f>
        <v>23645.036989440003</v>
      </c>
      <c r="E36" s="11">
        <f>E27*G36</f>
        <v>4107.8087020800003</v>
      </c>
      <c r="G36" s="1">
        <v>0.154944</v>
      </c>
    </row>
    <row r="37" spans="1:7" ht="22.5">
      <c r="A37" s="13" t="s">
        <v>16</v>
      </c>
      <c r="B37" s="10">
        <f>B27*G37</f>
        <v>30505.580582050003</v>
      </c>
      <c r="C37" s="10">
        <f>C27*G37</f>
        <v>28206.515979600001</v>
      </c>
      <c r="E37" s="11">
        <f>E27*G37</f>
        <v>4900.2660409499995</v>
      </c>
      <c r="G37" s="1">
        <v>0.184835</v>
      </c>
    </row>
    <row r="38" spans="1:7" ht="12.75" customHeight="1">
      <c r="A38" s="13" t="s">
        <v>17</v>
      </c>
      <c r="B38" s="10">
        <f>B27*G38</f>
        <v>4228.5469748300002</v>
      </c>
      <c r="C38" s="10">
        <f>C27*G38</f>
        <v>3909.8609349600006</v>
      </c>
      <c r="E38" s="11">
        <f>E27*G38</f>
        <v>679.25293497000007</v>
      </c>
      <c r="G38" s="1">
        <v>2.5621000000000001E-2</v>
      </c>
    </row>
    <row r="39" spans="1:7" ht="12.75" customHeight="1">
      <c r="A39" s="18" t="s">
        <v>18</v>
      </c>
      <c r="B39" s="10" t="s">
        <v>231</v>
      </c>
      <c r="C39" s="10" t="s">
        <v>230</v>
      </c>
      <c r="E39" s="11" t="s">
        <v>232</v>
      </c>
    </row>
    <row r="40" spans="1:7" ht="13.5" customHeight="1" thickBot="1">
      <c r="A40" s="20" t="s">
        <v>21</v>
      </c>
      <c r="B40" s="27">
        <v>315.32</v>
      </c>
      <c r="C40" s="2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32">
        <v>200012.31</v>
      </c>
      <c r="D43" s="32">
        <v>216841.79</v>
      </c>
      <c r="E43" s="33">
        <v>34281.79</v>
      </c>
    </row>
    <row r="44" spans="1:7" ht="12.75" customHeight="1">
      <c r="A44" s="18" t="s">
        <v>5</v>
      </c>
      <c r="B44" s="10" t="s">
        <v>228</v>
      </c>
      <c r="D44" s="10" t="s">
        <v>229</v>
      </c>
      <c r="E44" s="11">
        <v>453.39</v>
      </c>
    </row>
    <row r="45" spans="1:7" ht="12.75" customHeight="1">
      <c r="A45" s="18" t="s">
        <v>6</v>
      </c>
      <c r="B45" s="10">
        <v>152603.76</v>
      </c>
      <c r="D45" s="10">
        <v>165042.23000000001</v>
      </c>
      <c r="E45" s="11">
        <v>26511.57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27.926488080000002</v>
      </c>
      <c r="D47" s="10">
        <f>D45*G47</f>
        <v>30.202728090000001</v>
      </c>
      <c r="E47" s="11">
        <f>E45*G47</f>
        <v>4.85161731</v>
      </c>
      <c r="G47" s="1">
        <v>1.83E-4</v>
      </c>
    </row>
    <row r="48" spans="1:7" ht="12.75" customHeight="1">
      <c r="A48" s="13" t="s">
        <v>9</v>
      </c>
      <c r="B48" s="10">
        <f>B45*G48</f>
        <v>19642.08776088</v>
      </c>
      <c r="D48" s="10">
        <f>D45*G48</f>
        <v>21243.080549990002</v>
      </c>
      <c r="E48" s="11">
        <f>E45*G48</f>
        <v>3412.3837094099999</v>
      </c>
      <c r="G48" s="1">
        <v>0.12871299999999999</v>
      </c>
    </row>
    <row r="49" spans="1:7" ht="12.75" customHeight="1">
      <c r="A49" s="13" t="s">
        <v>10</v>
      </c>
      <c r="B49" s="10">
        <f>B45*G49</f>
        <v>24203.566751040002</v>
      </c>
      <c r="D49" s="10">
        <f>D45*G49</f>
        <v>26176.35784692</v>
      </c>
      <c r="E49" s="11">
        <f>E45*G49</f>
        <v>4204.84104828</v>
      </c>
      <c r="G49" s="1">
        <v>0.15860399999999999</v>
      </c>
    </row>
    <row r="50" spans="1:7" ht="12.75" customHeight="1">
      <c r="A50" s="13" t="s">
        <v>11</v>
      </c>
      <c r="B50" s="10">
        <f>B45*G50</f>
        <v>12660.31313712</v>
      </c>
      <c r="D50" s="10">
        <f>D45*G50</f>
        <v>13692.23348526</v>
      </c>
      <c r="E50" s="11">
        <f>E45*G50</f>
        <v>2199.4528703399997</v>
      </c>
      <c r="G50" s="1">
        <v>8.2961999999999994E-2</v>
      </c>
    </row>
    <row r="51" spans="1:7" ht="12.75" customHeight="1">
      <c r="A51" s="13" t="s">
        <v>12</v>
      </c>
      <c r="B51" s="10">
        <f>B45*G51</f>
        <v>21783.271117440003</v>
      </c>
      <c r="D51" s="10">
        <f>D45*G51</f>
        <v>23558.788079120004</v>
      </c>
      <c r="E51" s="11">
        <f>G51*E45</f>
        <v>3784.3675480800002</v>
      </c>
      <c r="G51" s="1">
        <v>0.14274400000000001</v>
      </c>
    </row>
    <row r="52" spans="1:7">
      <c r="A52" s="13" t="s">
        <v>13</v>
      </c>
      <c r="B52" s="10">
        <f>B45*G52</f>
        <v>17873.410182480002</v>
      </c>
      <c r="D52" s="10">
        <f>D45*G52</f>
        <v>19330.241104290002</v>
      </c>
      <c r="E52" s="11">
        <f>E45*G52</f>
        <v>3105.1146131099999</v>
      </c>
      <c r="G52" s="1">
        <v>0.117123</v>
      </c>
    </row>
    <row r="53" spans="1:7" ht="12.75" customHeight="1">
      <c r="A53" s="13" t="s">
        <v>14</v>
      </c>
      <c r="B53" s="10">
        <f>B45*G53</f>
        <v>651.61805520000007</v>
      </c>
      <c r="D53" s="10">
        <f>D45*G53</f>
        <v>704.73032210000008</v>
      </c>
      <c r="E53" s="11">
        <f>E45*G53</f>
        <v>113.2044039</v>
      </c>
      <c r="G53" s="1">
        <v>4.2700000000000004E-3</v>
      </c>
    </row>
    <row r="54" spans="1:7" ht="12.75" customHeight="1">
      <c r="A54" s="13" t="s">
        <v>15</v>
      </c>
      <c r="B54" s="10">
        <f>B45*G54</f>
        <v>23645.036989440003</v>
      </c>
      <c r="D54" s="10">
        <f>D45*G54</f>
        <v>25572.303285120001</v>
      </c>
      <c r="E54" s="11">
        <f>E45*G54</f>
        <v>4107.8087020800003</v>
      </c>
      <c r="G54" s="1">
        <v>0.154944</v>
      </c>
    </row>
    <row r="55" spans="1:7" ht="22.5">
      <c r="A55" s="13" t="s">
        <v>16</v>
      </c>
      <c r="B55" s="10">
        <f>B45*G55</f>
        <v>28206.515979600001</v>
      </c>
      <c r="D55" s="10">
        <f>D45*G55</f>
        <v>30505.580582050003</v>
      </c>
      <c r="E55" s="11">
        <f>E45*G55</f>
        <v>4900.2660409499995</v>
      </c>
      <c r="G55" s="1">
        <v>0.184835</v>
      </c>
    </row>
    <row r="56" spans="1:7" ht="12.75" customHeight="1">
      <c r="A56" s="13" t="s">
        <v>17</v>
      </c>
      <c r="B56" s="10">
        <f>B45*G56</f>
        <v>3909.8609349600006</v>
      </c>
      <c r="D56" s="10">
        <f>D45*G56</f>
        <v>4228.5469748300002</v>
      </c>
      <c r="E56" s="11">
        <f>E45*G56</f>
        <v>679.25293497000007</v>
      </c>
      <c r="G56" s="1">
        <v>2.5621000000000001E-2</v>
      </c>
    </row>
    <row r="57" spans="1:7" ht="12.75" customHeight="1">
      <c r="A57" s="18" t="s">
        <v>18</v>
      </c>
      <c r="B57" s="10" t="s">
        <v>230</v>
      </c>
      <c r="D57" s="10" t="s">
        <v>231</v>
      </c>
      <c r="E57" s="11" t="s">
        <v>232</v>
      </c>
    </row>
    <row r="58" spans="1:7" ht="13.5" customHeight="1" thickBot="1">
      <c r="A58" s="20" t="s">
        <v>21</v>
      </c>
      <c r="B58" s="21"/>
      <c r="D58" s="27">
        <v>315.32</v>
      </c>
      <c r="E58" s="22"/>
    </row>
    <row r="60" spans="1:7" ht="12.75">
      <c r="A60" s="71" t="s">
        <v>827</v>
      </c>
      <c r="B60" s="72">
        <v>2.5</v>
      </c>
    </row>
    <row r="61" spans="1:7" ht="12.75">
      <c r="A61" s="73" t="s">
        <v>829</v>
      </c>
      <c r="B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152603.76</v>
      </c>
      <c r="D64" s="78">
        <f>D37-D45</f>
        <v>-165042.23000000001</v>
      </c>
    </row>
    <row r="65" spans="1:4" ht="12">
      <c r="A65" s="82" t="s">
        <v>1</v>
      </c>
      <c r="B65" s="82"/>
      <c r="C65" s="77">
        <f>C38-C57</f>
        <v>3909.8609349600006</v>
      </c>
      <c r="D65" s="79">
        <f>D38-D60</f>
        <v>0</v>
      </c>
    </row>
    <row r="66" spans="1:4" ht="12">
      <c r="A66" s="83" t="s">
        <v>2</v>
      </c>
      <c r="B66" s="83"/>
      <c r="C66" s="80" t="e">
        <f>C26-C45</f>
        <v>#VALUE!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66"/>
  <sheetViews>
    <sheetView topLeftCell="A37" workbookViewId="0">
      <selection activeCell="A62" sqref="A62:D66"/>
    </sheetView>
  </sheetViews>
  <sheetFormatPr defaultColWidth="7.5703125" defaultRowHeight="11.25"/>
  <cols>
    <col min="1" max="1" width="55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6" customHeight="1">
      <c r="A1" s="85" t="s">
        <v>763</v>
      </c>
      <c r="B1" s="85"/>
      <c r="C1" s="85"/>
    </row>
    <row r="2" spans="1:7" ht="15">
      <c r="A2" s="58"/>
      <c r="B2" s="58"/>
      <c r="C2" s="58"/>
    </row>
    <row r="3" spans="1:7" ht="51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654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217253.03</v>
      </c>
      <c r="D7" s="5">
        <v>226002.8</v>
      </c>
      <c r="E7" s="6">
        <v>33126.01</v>
      </c>
    </row>
    <row r="8" spans="1:7" ht="12.75" customHeight="1">
      <c r="A8" s="18" t="s">
        <v>5</v>
      </c>
      <c r="B8" s="10" t="s">
        <v>151</v>
      </c>
      <c r="D8" s="10" t="s">
        <v>233</v>
      </c>
      <c r="E8" s="11">
        <v>870</v>
      </c>
    </row>
    <row r="9" spans="1:7" ht="12.75" customHeight="1">
      <c r="A9" s="18" t="s">
        <v>6</v>
      </c>
      <c r="B9" s="10">
        <v>162250.76</v>
      </c>
      <c r="D9" s="10">
        <v>167552.32000000001</v>
      </c>
      <c r="E9" s="11">
        <v>25758.3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29.691889080000003</v>
      </c>
      <c r="D11" s="10">
        <f>D9*G11</f>
        <v>30.662074560000001</v>
      </c>
      <c r="E11" s="11">
        <f>E9*G11</f>
        <v>4.7137688999999998</v>
      </c>
      <c r="G11" s="1">
        <v>1.83E-4</v>
      </c>
    </row>
    <row r="12" spans="1:7" ht="12.75" customHeight="1">
      <c r="A12" s="13" t="s">
        <v>9</v>
      </c>
      <c r="B12" s="10">
        <f>B9*G12</f>
        <v>20883.782071879999</v>
      </c>
      <c r="D12" s="10">
        <f>D9*G12</f>
        <v>21566.161764159999</v>
      </c>
      <c r="E12" s="11">
        <f>E9*G12</f>
        <v>3315.4280678999999</v>
      </c>
      <c r="G12" s="1">
        <v>0.12871299999999999</v>
      </c>
    </row>
    <row r="13" spans="1:7" ht="12.75" customHeight="1">
      <c r="A13" s="13" t="s">
        <v>10</v>
      </c>
      <c r="B13" s="10">
        <f>B9*G13</f>
        <v>25733.619539039999</v>
      </c>
      <c r="D13" s="10">
        <f>D9*G13</f>
        <v>26574.468161280001</v>
      </c>
      <c r="E13" s="11">
        <f>E9*G13</f>
        <v>4085.3694131999996</v>
      </c>
      <c r="G13" s="1">
        <v>0.15860399999999999</v>
      </c>
    </row>
    <row r="14" spans="1:7" ht="12.75" customHeight="1">
      <c r="A14" s="13" t="s">
        <v>11</v>
      </c>
      <c r="B14" s="10">
        <f>B9*G14</f>
        <v>13460.647551120001</v>
      </c>
      <c r="D14" s="10">
        <f>D9*G14</f>
        <v>13900.475571839999</v>
      </c>
      <c r="E14" s="11">
        <f>E9*G14</f>
        <v>2136.9600845999998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23160.322485440003</v>
      </c>
      <c r="D15" s="10">
        <f>D9*G15</f>
        <v>23917.088366080003</v>
      </c>
      <c r="E15" s="11">
        <f>G15*E9</f>
        <v>3676.8427752000002</v>
      </c>
      <c r="G15" s="1">
        <v>0.14274400000000001</v>
      </c>
    </row>
    <row r="16" spans="1:7">
      <c r="A16" s="13" t="s">
        <v>13</v>
      </c>
      <c r="B16" s="10">
        <f>B9*G16</f>
        <v>19003.29576348</v>
      </c>
      <c r="D16" s="10">
        <f>D9*G16</f>
        <v>19624.230375360003</v>
      </c>
      <c r="E16" s="11">
        <f>E9*G16</f>
        <v>3016.8893708999999</v>
      </c>
      <c r="G16" s="1">
        <v>0.117123</v>
      </c>
    </row>
    <row r="17" spans="1:7" ht="12.75" customHeight="1">
      <c r="A17" s="13" t="s">
        <v>14</v>
      </c>
      <c r="B17" s="10">
        <f>B9*G17</f>
        <v>692.81074520000004</v>
      </c>
      <c r="D17" s="10">
        <f>D9*G17</f>
        <v>715.44840640000007</v>
      </c>
      <c r="E17" s="11">
        <f>E9*G17</f>
        <v>109.98794100000001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25139.78175744</v>
      </c>
      <c r="D18" s="10">
        <f>D9*G18</f>
        <v>25961.226670079999</v>
      </c>
      <c r="E18" s="11">
        <f>E9*G18</f>
        <v>3991.0940351999998</v>
      </c>
      <c r="G18" s="1">
        <v>0.154944</v>
      </c>
    </row>
    <row r="19" spans="1:7" ht="22.5">
      <c r="A19" s="13" t="s">
        <v>16</v>
      </c>
      <c r="B19" s="10">
        <f>B9*G19</f>
        <v>29989.619224600003</v>
      </c>
      <c r="D19" s="10">
        <f>D9*G19</f>
        <v>30969.533067200002</v>
      </c>
      <c r="E19" s="11">
        <f>E9*G19</f>
        <v>4761.0353804999995</v>
      </c>
      <c r="G19" s="1">
        <v>0.184835</v>
      </c>
    </row>
    <row r="20" spans="1:7" ht="12.75" customHeight="1">
      <c r="A20" s="13" t="s">
        <v>17</v>
      </c>
      <c r="B20" s="10">
        <f>B9*G20</f>
        <v>4157.02672196</v>
      </c>
      <c r="D20" s="10">
        <f>D9*G20</f>
        <v>4292.8579907200001</v>
      </c>
      <c r="E20" s="11">
        <f>E9*G20</f>
        <v>659.95340429999999</v>
      </c>
      <c r="G20" s="1">
        <v>2.5621000000000001E-2</v>
      </c>
    </row>
    <row r="21" spans="1:7" ht="12.75" customHeight="1">
      <c r="A21" s="18" t="s">
        <v>18</v>
      </c>
      <c r="B21" s="10" t="s">
        <v>234</v>
      </c>
      <c r="D21" s="10" t="s">
        <v>235</v>
      </c>
      <c r="E21" s="11" t="s">
        <v>236</v>
      </c>
    </row>
    <row r="22" spans="1:7" ht="13.5" customHeight="1" thickBot="1">
      <c r="A22" s="20" t="s">
        <v>21</v>
      </c>
      <c r="B22" s="34"/>
      <c r="D22" s="34">
        <v>897.18</v>
      </c>
      <c r="E22" s="35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226002.8</v>
      </c>
      <c r="C25" s="5">
        <v>217253.03</v>
      </c>
      <c r="E25" s="6">
        <v>33126.01</v>
      </c>
    </row>
    <row r="26" spans="1:7" ht="12.75" customHeight="1">
      <c r="A26" s="18" t="s">
        <v>5</v>
      </c>
      <c r="B26" s="10" t="s">
        <v>233</v>
      </c>
      <c r="C26" s="10" t="s">
        <v>151</v>
      </c>
      <c r="E26" s="11">
        <v>870</v>
      </c>
    </row>
    <row r="27" spans="1:7" ht="12.75" customHeight="1">
      <c r="A27" s="18" t="s">
        <v>6</v>
      </c>
      <c r="B27" s="10">
        <v>167552.32000000001</v>
      </c>
      <c r="C27" s="10">
        <v>162250.76</v>
      </c>
      <c r="E27" s="11">
        <v>25758.3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30.662074560000001</v>
      </c>
      <c r="C29" s="10">
        <f>C27*G29</f>
        <v>29.691889080000003</v>
      </c>
      <c r="E29" s="11">
        <f>E27*G29</f>
        <v>4.7137688999999998</v>
      </c>
      <c r="G29" s="1">
        <v>1.83E-4</v>
      </c>
    </row>
    <row r="30" spans="1:7" ht="12.75" customHeight="1">
      <c r="A30" s="13" t="s">
        <v>9</v>
      </c>
      <c r="B30" s="10">
        <f>B27*G30</f>
        <v>21566.161764159999</v>
      </c>
      <c r="C30" s="10">
        <f>C27*G30</f>
        <v>20883.782071879999</v>
      </c>
      <c r="E30" s="11">
        <f>E27*G30</f>
        <v>3315.4280678999999</v>
      </c>
      <c r="G30" s="1">
        <v>0.12871299999999999</v>
      </c>
    </row>
    <row r="31" spans="1:7" ht="12.75" customHeight="1">
      <c r="A31" s="13" t="s">
        <v>10</v>
      </c>
      <c r="B31" s="10">
        <f>B27*G31</f>
        <v>26574.468161280001</v>
      </c>
      <c r="C31" s="10">
        <f>C27*G31</f>
        <v>25733.619539039999</v>
      </c>
      <c r="E31" s="11">
        <f>E27*G31</f>
        <v>4085.3694131999996</v>
      </c>
      <c r="G31" s="1">
        <v>0.15860399999999999</v>
      </c>
    </row>
    <row r="32" spans="1:7" ht="12.75" customHeight="1">
      <c r="A32" s="13" t="s">
        <v>11</v>
      </c>
      <c r="B32" s="10">
        <f>B27*G32</f>
        <v>13900.475571839999</v>
      </c>
      <c r="C32" s="10">
        <f>C27*G32</f>
        <v>13460.647551120001</v>
      </c>
      <c r="E32" s="11">
        <f>E27*G32</f>
        <v>2136.9600845999998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23917.088366080003</v>
      </c>
      <c r="C33" s="10">
        <f>C27*G33</f>
        <v>23160.322485440003</v>
      </c>
      <c r="E33" s="11">
        <f>G33*E27</f>
        <v>3676.8427752000002</v>
      </c>
      <c r="G33" s="1">
        <v>0.14274400000000001</v>
      </c>
    </row>
    <row r="34" spans="1:7">
      <c r="A34" s="13" t="s">
        <v>13</v>
      </c>
      <c r="B34" s="10">
        <f>B27*G34</f>
        <v>19624.230375360003</v>
      </c>
      <c r="C34" s="10">
        <f>C27*G34</f>
        <v>19003.29576348</v>
      </c>
      <c r="E34" s="11">
        <f>E27*G34</f>
        <v>3016.8893708999999</v>
      </c>
      <c r="G34" s="1">
        <v>0.117123</v>
      </c>
    </row>
    <row r="35" spans="1:7" ht="12.75" customHeight="1">
      <c r="A35" s="13" t="s">
        <v>14</v>
      </c>
      <c r="B35" s="10">
        <f>B27*G35</f>
        <v>715.44840640000007</v>
      </c>
      <c r="C35" s="10">
        <f>C27*G35</f>
        <v>692.81074520000004</v>
      </c>
      <c r="E35" s="11">
        <f>E27*G35</f>
        <v>109.98794100000001</v>
      </c>
      <c r="G35" s="1">
        <v>4.2700000000000004E-3</v>
      </c>
    </row>
    <row r="36" spans="1:7" ht="12.75" customHeight="1">
      <c r="A36" s="13" t="s">
        <v>15</v>
      </c>
      <c r="B36" s="10">
        <f>B27*G36</f>
        <v>25961.226670079999</v>
      </c>
      <c r="C36" s="10">
        <f>C27*G36</f>
        <v>25139.78175744</v>
      </c>
      <c r="E36" s="11">
        <f>E27*G36</f>
        <v>3991.0940351999998</v>
      </c>
      <c r="G36" s="1">
        <v>0.154944</v>
      </c>
    </row>
    <row r="37" spans="1:7" ht="22.5">
      <c r="A37" s="13" t="s">
        <v>16</v>
      </c>
      <c r="B37" s="10">
        <f>B27*G37</f>
        <v>30969.533067200002</v>
      </c>
      <c r="C37" s="10">
        <f>C27*G37</f>
        <v>29989.619224600003</v>
      </c>
      <c r="E37" s="11">
        <f>E27*G37</f>
        <v>4761.0353804999995</v>
      </c>
      <c r="G37" s="1">
        <v>0.184835</v>
      </c>
    </row>
    <row r="38" spans="1:7" ht="12.75" customHeight="1">
      <c r="A38" s="13" t="s">
        <v>17</v>
      </c>
      <c r="B38" s="10">
        <f>B27*G38</f>
        <v>4292.8579907200001</v>
      </c>
      <c r="C38" s="10">
        <f>C27*G38</f>
        <v>4157.02672196</v>
      </c>
      <c r="E38" s="11">
        <f>E27*G38</f>
        <v>659.95340429999999</v>
      </c>
      <c r="G38" s="1">
        <v>2.5621000000000001E-2</v>
      </c>
    </row>
    <row r="39" spans="1:7" ht="12.75" customHeight="1">
      <c r="A39" s="18" t="s">
        <v>18</v>
      </c>
      <c r="B39" s="10" t="s">
        <v>235</v>
      </c>
      <c r="C39" s="10" t="s">
        <v>234</v>
      </c>
      <c r="E39" s="11" t="s">
        <v>236</v>
      </c>
    </row>
    <row r="40" spans="1:7" ht="13.5" customHeight="1" thickBot="1">
      <c r="A40" s="20" t="s">
        <v>21</v>
      </c>
      <c r="B40" s="34">
        <v>897.18</v>
      </c>
      <c r="C40" s="34"/>
      <c r="E40" s="35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217253.03</v>
      </c>
      <c r="D43" s="5">
        <v>226002.8</v>
      </c>
      <c r="E43" s="6">
        <v>33126.01</v>
      </c>
    </row>
    <row r="44" spans="1:7" ht="12.75" customHeight="1">
      <c r="A44" s="18" t="s">
        <v>5</v>
      </c>
      <c r="B44" s="10" t="s">
        <v>151</v>
      </c>
      <c r="D44" s="10" t="s">
        <v>233</v>
      </c>
      <c r="E44" s="11">
        <v>870</v>
      </c>
    </row>
    <row r="45" spans="1:7" ht="12.75" customHeight="1">
      <c r="A45" s="18" t="s">
        <v>6</v>
      </c>
      <c r="B45" s="10">
        <v>162250.76</v>
      </c>
      <c r="D45" s="10">
        <v>167552.32000000001</v>
      </c>
      <c r="E45" s="11">
        <v>25758.3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29.691889080000003</v>
      </c>
      <c r="D47" s="10">
        <f>D45*G47</f>
        <v>30.662074560000001</v>
      </c>
      <c r="E47" s="11">
        <f>E45*G47</f>
        <v>4.7137688999999998</v>
      </c>
      <c r="G47" s="1">
        <v>1.83E-4</v>
      </c>
    </row>
    <row r="48" spans="1:7" ht="12.75" customHeight="1">
      <c r="A48" s="13" t="s">
        <v>9</v>
      </c>
      <c r="B48" s="10">
        <f>B45*G48</f>
        <v>20883.782071879999</v>
      </c>
      <c r="D48" s="10">
        <f>D45*G48</f>
        <v>21566.161764159999</v>
      </c>
      <c r="E48" s="11">
        <f>E45*G48</f>
        <v>3315.4280678999999</v>
      </c>
      <c r="G48" s="1">
        <v>0.12871299999999999</v>
      </c>
    </row>
    <row r="49" spans="1:7" ht="12.75" customHeight="1">
      <c r="A49" s="13" t="s">
        <v>10</v>
      </c>
      <c r="B49" s="10">
        <f>B45*G49</f>
        <v>25733.619539039999</v>
      </c>
      <c r="D49" s="10">
        <f>D45*G49</f>
        <v>26574.468161280001</v>
      </c>
      <c r="E49" s="11">
        <f>E45*G49</f>
        <v>4085.3694131999996</v>
      </c>
      <c r="G49" s="1">
        <v>0.15860399999999999</v>
      </c>
    </row>
    <row r="50" spans="1:7" ht="12.75" customHeight="1">
      <c r="A50" s="13" t="s">
        <v>11</v>
      </c>
      <c r="B50" s="10">
        <f>B45*G50</f>
        <v>13460.647551120001</v>
      </c>
      <c r="D50" s="10">
        <f>D45*G50</f>
        <v>13900.475571839999</v>
      </c>
      <c r="E50" s="11">
        <f>E45*G50</f>
        <v>2136.9600845999998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23160.322485440003</v>
      </c>
      <c r="D51" s="10">
        <f>D45*G51</f>
        <v>23917.088366080003</v>
      </c>
      <c r="E51" s="11">
        <f>G51*E45</f>
        <v>3676.8427752000002</v>
      </c>
      <c r="G51" s="1">
        <v>0.14274400000000001</v>
      </c>
    </row>
    <row r="52" spans="1:7">
      <c r="A52" s="13" t="s">
        <v>13</v>
      </c>
      <c r="B52" s="10">
        <f>B45*G52</f>
        <v>19003.29576348</v>
      </c>
      <c r="D52" s="10">
        <f>D45*G52</f>
        <v>19624.230375360003</v>
      </c>
      <c r="E52" s="11">
        <f>E45*G52</f>
        <v>3016.8893708999999</v>
      </c>
      <c r="G52" s="1">
        <v>0.117123</v>
      </c>
    </row>
    <row r="53" spans="1:7" ht="12.75" customHeight="1">
      <c r="A53" s="13" t="s">
        <v>14</v>
      </c>
      <c r="B53" s="10">
        <f>B45*G53</f>
        <v>692.81074520000004</v>
      </c>
      <c r="D53" s="10">
        <f>D45*G53</f>
        <v>715.44840640000007</v>
      </c>
      <c r="E53" s="11">
        <f>E45*G53</f>
        <v>109.98794100000001</v>
      </c>
      <c r="G53" s="1">
        <v>4.2700000000000004E-3</v>
      </c>
    </row>
    <row r="54" spans="1:7" ht="12.75" customHeight="1">
      <c r="A54" s="13" t="s">
        <v>15</v>
      </c>
      <c r="B54" s="10">
        <f>B45*G54</f>
        <v>25139.78175744</v>
      </c>
      <c r="D54" s="10">
        <f>D45*G54</f>
        <v>25961.226670079999</v>
      </c>
      <c r="E54" s="11">
        <f>E45*G54</f>
        <v>3991.0940351999998</v>
      </c>
      <c r="G54" s="1">
        <v>0.154944</v>
      </c>
    </row>
    <row r="55" spans="1:7" ht="22.5">
      <c r="A55" s="13" t="s">
        <v>16</v>
      </c>
      <c r="B55" s="10">
        <f>B45*G55</f>
        <v>29989.619224600003</v>
      </c>
      <c r="D55" s="10">
        <f>D45*G55</f>
        <v>30969.533067200002</v>
      </c>
      <c r="E55" s="11">
        <f>E45*G55</f>
        <v>4761.0353804999995</v>
      </c>
      <c r="G55" s="1">
        <v>0.184835</v>
      </c>
    </row>
    <row r="56" spans="1:7" ht="12.75" customHeight="1">
      <c r="A56" s="13" t="s">
        <v>17</v>
      </c>
      <c r="B56" s="10">
        <f>B45*G56</f>
        <v>4157.02672196</v>
      </c>
      <c r="D56" s="10">
        <f>D45*G56</f>
        <v>4292.8579907200001</v>
      </c>
      <c r="E56" s="11">
        <f>E45*G56</f>
        <v>659.95340429999999</v>
      </c>
      <c r="G56" s="1">
        <v>2.5621000000000001E-2</v>
      </c>
    </row>
    <row r="57" spans="1:7" ht="12.75" customHeight="1">
      <c r="A57" s="18" t="s">
        <v>18</v>
      </c>
      <c r="B57" s="10" t="s">
        <v>234</v>
      </c>
      <c r="D57" s="10" t="s">
        <v>235</v>
      </c>
      <c r="E57" s="11" t="s">
        <v>236</v>
      </c>
    </row>
    <row r="58" spans="1:7" ht="13.5" customHeight="1" thickBot="1">
      <c r="A58" s="20" t="s">
        <v>21</v>
      </c>
      <c r="B58" s="34"/>
      <c r="D58" s="34">
        <v>897.18</v>
      </c>
      <c r="E58" s="35"/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 t="e">
        <f>C26-C45</f>
        <v>#VALUE!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29989.619224600003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217253.03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41:C42"/>
    <mergeCell ref="A62:D62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66"/>
  <sheetViews>
    <sheetView topLeftCell="A34" workbookViewId="0">
      <selection activeCell="A62" sqref="A62:D66"/>
    </sheetView>
  </sheetViews>
  <sheetFormatPr defaultColWidth="7.5703125" defaultRowHeight="11.25"/>
  <cols>
    <col min="1" max="1" width="61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86.25" customHeight="1">
      <c r="A1" s="85" t="s">
        <v>764</v>
      </c>
      <c r="B1" s="85"/>
      <c r="C1" s="85"/>
    </row>
    <row r="2" spans="1:7" ht="15">
      <c r="A2" s="58"/>
      <c r="B2" s="58"/>
      <c r="C2" s="58"/>
    </row>
    <row r="3" spans="1:7" ht="39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655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235857.68</v>
      </c>
      <c r="D7" s="5">
        <v>214302.97</v>
      </c>
      <c r="E7" s="6">
        <v>126228.71</v>
      </c>
    </row>
    <row r="8" spans="1:7" ht="12.75" customHeight="1">
      <c r="A8" s="18" t="s">
        <v>5</v>
      </c>
      <c r="B8" s="10" t="s">
        <v>237</v>
      </c>
      <c r="D8" s="10" t="s">
        <v>238</v>
      </c>
      <c r="E8" s="11" t="s">
        <v>239</v>
      </c>
    </row>
    <row r="9" spans="1:7" ht="12.75" customHeight="1">
      <c r="A9" s="18" t="s">
        <v>6</v>
      </c>
      <c r="B9" s="10">
        <v>177640.56</v>
      </c>
      <c r="D9" s="10">
        <v>159612.94</v>
      </c>
      <c r="E9" s="11">
        <v>94807.57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32.508222480000001</v>
      </c>
      <c r="D11" s="10">
        <f>D9*G11</f>
        <v>29.20916802</v>
      </c>
      <c r="E11" s="11">
        <f>E9*G11</f>
        <v>17.349785310000001</v>
      </c>
      <c r="G11" s="1">
        <v>1.83E-4</v>
      </c>
    </row>
    <row r="12" spans="1:7" ht="12.75" customHeight="1">
      <c r="A12" s="13" t="s">
        <v>9</v>
      </c>
      <c r="B12" s="10">
        <f>B9*G12</f>
        <v>22864.649399279999</v>
      </c>
      <c r="D12" s="10">
        <f>D9*G12</f>
        <v>20544.260346219999</v>
      </c>
      <c r="E12" s="11">
        <f>E9*G12</f>
        <v>12202.96675741</v>
      </c>
      <c r="G12" s="1">
        <v>0.12871299999999999</v>
      </c>
    </row>
    <row r="13" spans="1:7" ht="12.75" customHeight="1">
      <c r="A13" s="13" t="s">
        <v>10</v>
      </c>
      <c r="B13" s="10">
        <f>B9*G13</f>
        <v>28174.503378239999</v>
      </c>
      <c r="D13" s="10">
        <f>D9*G13</f>
        <v>25315.250735760001</v>
      </c>
      <c r="E13" s="11">
        <f>E9*G13</f>
        <v>15036.859832280001</v>
      </c>
      <c r="G13" s="1">
        <v>0.15860399999999999</v>
      </c>
    </row>
    <row r="14" spans="1:7" ht="12.75" customHeight="1">
      <c r="A14" s="13" t="s">
        <v>11</v>
      </c>
      <c r="B14" s="10">
        <f>B9*G14</f>
        <v>14737.416138719998</v>
      </c>
      <c r="D14" s="10">
        <f>D9*G14</f>
        <v>13241.808728279999</v>
      </c>
      <c r="E14" s="11">
        <f>E9*G14</f>
        <v>7865.4256223399998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25357.12409664</v>
      </c>
      <c r="D15" s="10">
        <f>D9*G15</f>
        <v>22783.789507360001</v>
      </c>
      <c r="E15" s="11">
        <f>G15*E9</f>
        <v>13533.211772080002</v>
      </c>
      <c r="G15" s="1">
        <v>0.14274400000000001</v>
      </c>
    </row>
    <row r="16" spans="1:7">
      <c r="A16" s="13" t="s">
        <v>13</v>
      </c>
      <c r="B16" s="10">
        <f>B9*G16</f>
        <v>20805.795308880002</v>
      </c>
      <c r="D16" s="10">
        <f>D9*G16</f>
        <v>18694.346371620002</v>
      </c>
      <c r="E16" s="11">
        <f>E9*G16</f>
        <v>11104.14702111</v>
      </c>
      <c r="G16" s="1">
        <v>0.117123</v>
      </c>
    </row>
    <row r="17" spans="1:7" ht="12.75" customHeight="1">
      <c r="A17" s="13" t="s">
        <v>14</v>
      </c>
      <c r="B17" s="10">
        <f>B9*G17</f>
        <v>758.52519120000011</v>
      </c>
      <c r="D17" s="10">
        <f>D9*G17</f>
        <v>681.54725380000002</v>
      </c>
      <c r="E17" s="11">
        <f>E9*G17</f>
        <v>404.82832390000004</v>
      </c>
      <c r="G17" s="1">
        <v>4.2700000000000004E-3</v>
      </c>
    </row>
    <row r="18" spans="1:7" ht="12.75" customHeight="1">
      <c r="A18" s="13" t="s">
        <v>15</v>
      </c>
      <c r="B18" s="10">
        <f>B9*G18</f>
        <v>27524.338928639998</v>
      </c>
      <c r="D18" s="10">
        <f>D9*G18</f>
        <v>24731.067375359999</v>
      </c>
      <c r="E18" s="11">
        <f>E9*G18</f>
        <v>14689.864126080001</v>
      </c>
      <c r="G18" s="1">
        <v>0.154944</v>
      </c>
    </row>
    <row r="19" spans="1:7" ht="22.5">
      <c r="A19" s="13" t="s">
        <v>16</v>
      </c>
      <c r="B19" s="10">
        <f>B9*G19</f>
        <v>32834.192907600001</v>
      </c>
      <c r="D19" s="10">
        <f>D9*G19</f>
        <v>29502.057764900001</v>
      </c>
      <c r="E19" s="11">
        <f>E9*G19</f>
        <v>17523.75720095</v>
      </c>
      <c r="G19" s="1">
        <v>0.184835</v>
      </c>
    </row>
    <row r="20" spans="1:7" ht="12.75" customHeight="1">
      <c r="A20" s="13" t="s">
        <v>17</v>
      </c>
      <c r="B20" s="10">
        <f>B9*G20</f>
        <v>4551.3287877600005</v>
      </c>
      <c r="D20" s="10">
        <f>D9*G20</f>
        <v>4089.4431357400003</v>
      </c>
      <c r="E20" s="11">
        <f>E9*G20</f>
        <v>2429.0647509700002</v>
      </c>
      <c r="G20" s="1">
        <v>2.5621000000000001E-2</v>
      </c>
    </row>
    <row r="21" spans="1:7" ht="12.75" customHeight="1">
      <c r="A21" s="18" t="s">
        <v>18</v>
      </c>
      <c r="B21" s="10" t="s">
        <v>240</v>
      </c>
      <c r="D21" s="10" t="s">
        <v>241</v>
      </c>
      <c r="E21" s="11" t="s">
        <v>242</v>
      </c>
    </row>
    <row r="22" spans="1:7" ht="13.5" customHeight="1" thickBot="1">
      <c r="A22" s="20" t="s">
        <v>21</v>
      </c>
      <c r="B22" s="34"/>
      <c r="D22" s="34" t="s">
        <v>197</v>
      </c>
      <c r="E22" s="35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214302.97</v>
      </c>
      <c r="C25" s="5">
        <v>235857.68</v>
      </c>
      <c r="E25" s="6">
        <v>126228.71</v>
      </c>
    </row>
    <row r="26" spans="1:7" ht="12.75" customHeight="1">
      <c r="A26" s="18" t="s">
        <v>5</v>
      </c>
      <c r="B26" s="10" t="s">
        <v>238</v>
      </c>
      <c r="C26" s="10" t="s">
        <v>237</v>
      </c>
      <c r="E26" s="11" t="s">
        <v>239</v>
      </c>
    </row>
    <row r="27" spans="1:7" ht="12.75" customHeight="1">
      <c r="A27" s="18" t="s">
        <v>6</v>
      </c>
      <c r="B27" s="10">
        <v>159612.94</v>
      </c>
      <c r="C27" s="10">
        <v>177640.56</v>
      </c>
      <c r="E27" s="11">
        <v>94807.57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29.20916802</v>
      </c>
      <c r="C29" s="10">
        <f>C27*G29</f>
        <v>32.508222480000001</v>
      </c>
      <c r="E29" s="11">
        <f>E27*G29</f>
        <v>17.349785310000001</v>
      </c>
      <c r="G29" s="1">
        <v>1.83E-4</v>
      </c>
    </row>
    <row r="30" spans="1:7" ht="12.75" customHeight="1">
      <c r="A30" s="13" t="s">
        <v>9</v>
      </c>
      <c r="B30" s="10">
        <f>B27*G30</f>
        <v>20544.260346219999</v>
      </c>
      <c r="C30" s="10">
        <f>C27*G30</f>
        <v>22864.649399279999</v>
      </c>
      <c r="E30" s="11">
        <f>E27*G30</f>
        <v>12202.96675741</v>
      </c>
      <c r="G30" s="1">
        <v>0.12871299999999999</v>
      </c>
    </row>
    <row r="31" spans="1:7" ht="12.75" customHeight="1">
      <c r="A31" s="13" t="s">
        <v>10</v>
      </c>
      <c r="B31" s="10">
        <f>B27*G31</f>
        <v>25315.250735760001</v>
      </c>
      <c r="C31" s="10">
        <f>C27*G31</f>
        <v>28174.503378239999</v>
      </c>
      <c r="E31" s="11">
        <f>E27*G31</f>
        <v>15036.859832280001</v>
      </c>
      <c r="G31" s="1">
        <v>0.15860399999999999</v>
      </c>
    </row>
    <row r="32" spans="1:7" ht="12.75" customHeight="1">
      <c r="A32" s="13" t="s">
        <v>11</v>
      </c>
      <c r="B32" s="10">
        <f>B27*G32</f>
        <v>13241.808728279999</v>
      </c>
      <c r="C32" s="10">
        <f>C27*G32</f>
        <v>14737.416138719998</v>
      </c>
      <c r="E32" s="11">
        <f>E27*G32</f>
        <v>7865.4256223399998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22783.789507360001</v>
      </c>
      <c r="C33" s="10">
        <f>C27*G33</f>
        <v>25357.12409664</v>
      </c>
      <c r="E33" s="11">
        <f>G33*E27</f>
        <v>13533.211772080002</v>
      </c>
      <c r="G33" s="1">
        <v>0.14274400000000001</v>
      </c>
    </row>
    <row r="34" spans="1:7">
      <c r="A34" s="13" t="s">
        <v>13</v>
      </c>
      <c r="B34" s="10">
        <f>B27*G34</f>
        <v>18694.346371620002</v>
      </c>
      <c r="C34" s="10">
        <f>C27*G34</f>
        <v>20805.795308880002</v>
      </c>
      <c r="E34" s="11">
        <f>E27*G34</f>
        <v>11104.14702111</v>
      </c>
      <c r="G34" s="1">
        <v>0.117123</v>
      </c>
    </row>
    <row r="35" spans="1:7" ht="12.75" customHeight="1">
      <c r="A35" s="13" t="s">
        <v>14</v>
      </c>
      <c r="B35" s="10">
        <f>B27*G35</f>
        <v>681.54725380000002</v>
      </c>
      <c r="C35" s="10">
        <f>C27*G35</f>
        <v>758.52519120000011</v>
      </c>
      <c r="E35" s="11">
        <f>E27*G35</f>
        <v>404.82832390000004</v>
      </c>
      <c r="G35" s="1">
        <v>4.2700000000000004E-3</v>
      </c>
    </row>
    <row r="36" spans="1:7" ht="12.75" customHeight="1">
      <c r="A36" s="13" t="s">
        <v>15</v>
      </c>
      <c r="B36" s="10">
        <f>B27*G36</f>
        <v>24731.067375359999</v>
      </c>
      <c r="C36" s="10">
        <f>C27*G36</f>
        <v>27524.338928639998</v>
      </c>
      <c r="E36" s="11">
        <f>E27*G36</f>
        <v>14689.864126080001</v>
      </c>
      <c r="G36" s="1">
        <v>0.154944</v>
      </c>
    </row>
    <row r="37" spans="1:7" ht="22.5">
      <c r="A37" s="13" t="s">
        <v>16</v>
      </c>
      <c r="B37" s="10">
        <f>B27*G37</f>
        <v>29502.057764900001</v>
      </c>
      <c r="C37" s="10">
        <f>C27*G37</f>
        <v>32834.192907600001</v>
      </c>
      <c r="E37" s="11">
        <f>E27*G37</f>
        <v>17523.75720095</v>
      </c>
      <c r="G37" s="1">
        <v>0.184835</v>
      </c>
    </row>
    <row r="38" spans="1:7" ht="12.75" customHeight="1">
      <c r="A38" s="13" t="s">
        <v>17</v>
      </c>
      <c r="B38" s="10">
        <f>B27*G38</f>
        <v>4089.4431357400003</v>
      </c>
      <c r="C38" s="10">
        <f>C27*G38</f>
        <v>4551.3287877600005</v>
      </c>
      <c r="E38" s="11">
        <f>E27*G38</f>
        <v>2429.0647509700002</v>
      </c>
      <c r="G38" s="1">
        <v>2.5621000000000001E-2</v>
      </c>
    </row>
    <row r="39" spans="1:7" ht="12.75" customHeight="1">
      <c r="A39" s="18" t="s">
        <v>18</v>
      </c>
      <c r="B39" s="10" t="s">
        <v>241</v>
      </c>
      <c r="C39" s="10" t="s">
        <v>240</v>
      </c>
      <c r="E39" s="11" t="s">
        <v>242</v>
      </c>
    </row>
    <row r="40" spans="1:7" ht="13.5" customHeight="1" thickBot="1">
      <c r="A40" s="20" t="s">
        <v>21</v>
      </c>
      <c r="B40" s="34" t="s">
        <v>197</v>
      </c>
      <c r="C40" s="34"/>
      <c r="E40" s="35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235857.68</v>
      </c>
      <c r="D43" s="5">
        <v>214302.97</v>
      </c>
      <c r="E43" s="6">
        <v>126228.71</v>
      </c>
    </row>
    <row r="44" spans="1:7" ht="12.75" customHeight="1">
      <c r="A44" s="18" t="s">
        <v>5</v>
      </c>
      <c r="B44" s="10" t="s">
        <v>237</v>
      </c>
      <c r="D44" s="10" t="s">
        <v>238</v>
      </c>
      <c r="E44" s="11" t="s">
        <v>239</v>
      </c>
    </row>
    <row r="45" spans="1:7" ht="12.75" customHeight="1">
      <c r="A45" s="18" t="s">
        <v>6</v>
      </c>
      <c r="B45" s="10">
        <v>177640.56</v>
      </c>
      <c r="D45" s="10">
        <v>159612.94</v>
      </c>
      <c r="E45" s="11">
        <v>94807.57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32.508222480000001</v>
      </c>
      <c r="D47" s="10">
        <f>D45*G47</f>
        <v>29.20916802</v>
      </c>
      <c r="E47" s="11">
        <f>E45*G47</f>
        <v>17.349785310000001</v>
      </c>
      <c r="G47" s="1">
        <v>1.83E-4</v>
      </c>
    </row>
    <row r="48" spans="1:7" ht="12.75" customHeight="1">
      <c r="A48" s="13" t="s">
        <v>9</v>
      </c>
      <c r="B48" s="10">
        <f>B45*G48</f>
        <v>22864.649399279999</v>
      </c>
      <c r="D48" s="10">
        <f>D45*G48</f>
        <v>20544.260346219999</v>
      </c>
      <c r="E48" s="11">
        <f>E45*G48</f>
        <v>12202.96675741</v>
      </c>
      <c r="G48" s="1">
        <v>0.12871299999999999</v>
      </c>
    </row>
    <row r="49" spans="1:7" ht="12.75" customHeight="1">
      <c r="A49" s="13" t="s">
        <v>10</v>
      </c>
      <c r="B49" s="10">
        <f>B45*G49</f>
        <v>28174.503378239999</v>
      </c>
      <c r="D49" s="10">
        <f>D45*G49</f>
        <v>25315.250735760001</v>
      </c>
      <c r="E49" s="11">
        <f>E45*G49</f>
        <v>15036.859832280001</v>
      </c>
      <c r="G49" s="1">
        <v>0.15860399999999999</v>
      </c>
    </row>
    <row r="50" spans="1:7" ht="12.75" customHeight="1">
      <c r="A50" s="13" t="s">
        <v>11</v>
      </c>
      <c r="B50" s="10">
        <f>B45*G50</f>
        <v>14737.416138719998</v>
      </c>
      <c r="D50" s="10">
        <f>D45*G50</f>
        <v>13241.808728279999</v>
      </c>
      <c r="E50" s="11">
        <f>E45*G50</f>
        <v>7865.4256223399998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25357.12409664</v>
      </c>
      <c r="D51" s="10">
        <f>D45*G51</f>
        <v>22783.789507360001</v>
      </c>
      <c r="E51" s="11">
        <f>G51*E45</f>
        <v>13533.211772080002</v>
      </c>
      <c r="G51" s="1">
        <v>0.14274400000000001</v>
      </c>
    </row>
    <row r="52" spans="1:7">
      <c r="A52" s="13" t="s">
        <v>13</v>
      </c>
      <c r="B52" s="10">
        <f>B45*G52</f>
        <v>20805.795308880002</v>
      </c>
      <c r="D52" s="10">
        <f>D45*G52</f>
        <v>18694.346371620002</v>
      </c>
      <c r="E52" s="11">
        <f>E45*G52</f>
        <v>11104.14702111</v>
      </c>
      <c r="G52" s="1">
        <v>0.117123</v>
      </c>
    </row>
    <row r="53" spans="1:7" ht="12.75" customHeight="1">
      <c r="A53" s="13" t="s">
        <v>14</v>
      </c>
      <c r="B53" s="10">
        <f>B45*G53</f>
        <v>758.52519120000011</v>
      </c>
      <c r="D53" s="10">
        <f>D45*G53</f>
        <v>681.54725380000002</v>
      </c>
      <c r="E53" s="11">
        <f>E45*G53</f>
        <v>404.82832390000004</v>
      </c>
      <c r="G53" s="1">
        <v>4.2700000000000004E-3</v>
      </c>
    </row>
    <row r="54" spans="1:7" ht="12.75" customHeight="1">
      <c r="A54" s="13" t="s">
        <v>15</v>
      </c>
      <c r="B54" s="10">
        <f>B45*G54</f>
        <v>27524.338928639998</v>
      </c>
      <c r="D54" s="10">
        <f>D45*G54</f>
        <v>24731.067375359999</v>
      </c>
      <c r="E54" s="11">
        <f>E45*G54</f>
        <v>14689.864126080001</v>
      </c>
      <c r="G54" s="1">
        <v>0.154944</v>
      </c>
    </row>
    <row r="55" spans="1:7" ht="22.5">
      <c r="A55" s="13" t="s">
        <v>16</v>
      </c>
      <c r="B55" s="10">
        <f>B45*G55</f>
        <v>32834.192907600001</v>
      </c>
      <c r="D55" s="10">
        <f>D45*G55</f>
        <v>29502.057764900001</v>
      </c>
      <c r="E55" s="11">
        <f>E45*G55</f>
        <v>17523.75720095</v>
      </c>
      <c r="G55" s="1">
        <v>0.184835</v>
      </c>
    </row>
    <row r="56" spans="1:7" ht="12.75" customHeight="1">
      <c r="A56" s="13" t="s">
        <v>17</v>
      </c>
      <c r="B56" s="10">
        <f>B45*G56</f>
        <v>4551.3287877600005</v>
      </c>
      <c r="D56" s="10">
        <f>D45*G56</f>
        <v>4089.4431357400003</v>
      </c>
      <c r="E56" s="11">
        <f>E45*G56</f>
        <v>2429.0647509700002</v>
      </c>
      <c r="G56" s="1">
        <v>2.5621000000000001E-2</v>
      </c>
    </row>
    <row r="57" spans="1:7" ht="12.75" customHeight="1">
      <c r="A57" s="18" t="s">
        <v>18</v>
      </c>
      <c r="B57" s="10" t="s">
        <v>240</v>
      </c>
      <c r="D57" s="10" t="s">
        <v>241</v>
      </c>
      <c r="E57" s="11" t="s">
        <v>242</v>
      </c>
    </row>
    <row r="58" spans="1:7" ht="13.5" customHeight="1" thickBot="1">
      <c r="A58" s="20" t="s">
        <v>21</v>
      </c>
      <c r="B58" s="34"/>
      <c r="D58" s="34" t="s">
        <v>197</v>
      </c>
      <c r="E58" s="35"/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 t="e">
        <f>C26-C45</f>
        <v>#VALUE!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32834.192907600001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235857.68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41:C42"/>
    <mergeCell ref="A62:D62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66"/>
  <sheetViews>
    <sheetView topLeftCell="A37" workbookViewId="0">
      <selection activeCell="A62" sqref="A62:D66"/>
    </sheetView>
  </sheetViews>
  <sheetFormatPr defaultColWidth="7.5703125" defaultRowHeight="11.25"/>
  <cols>
    <col min="1" max="1" width="60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" customHeight="1">
      <c r="A1" s="85" t="s">
        <v>765</v>
      </c>
      <c r="B1" s="85"/>
      <c r="C1" s="85"/>
    </row>
    <row r="2" spans="1:7" ht="15">
      <c r="A2" s="58"/>
      <c r="B2" s="58"/>
      <c r="C2" s="58"/>
    </row>
    <row r="3" spans="1:7" ht="33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656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216896.04</v>
      </c>
      <c r="D7" s="5">
        <v>231284.89</v>
      </c>
      <c r="E7" s="6">
        <v>53484.83</v>
      </c>
    </row>
    <row r="8" spans="1:7" ht="12.75" customHeight="1">
      <c r="A8" s="18" t="s">
        <v>5</v>
      </c>
      <c r="B8" s="10" t="s">
        <v>36</v>
      </c>
      <c r="D8" s="10" t="s">
        <v>243</v>
      </c>
      <c r="E8" s="11" t="s">
        <v>244</v>
      </c>
    </row>
    <row r="9" spans="1:7" ht="12.75" customHeight="1">
      <c r="A9" s="18" t="s">
        <v>6</v>
      </c>
      <c r="B9" s="10">
        <v>160897.56</v>
      </c>
      <c r="D9" s="10">
        <v>170505.13</v>
      </c>
      <c r="E9" s="11">
        <v>39179.18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29.44425348</v>
      </c>
      <c r="D11" s="10">
        <f>D9*G11</f>
        <v>31.202438790000002</v>
      </c>
      <c r="E11" s="11">
        <f>E9*G11</f>
        <v>7.1697899400000003</v>
      </c>
      <c r="G11" s="1">
        <v>1.83E-4</v>
      </c>
    </row>
    <row r="12" spans="1:7" ht="12.75" customHeight="1">
      <c r="A12" s="13" t="s">
        <v>9</v>
      </c>
      <c r="B12" s="10">
        <f>B9*G12</f>
        <v>20709.607640279999</v>
      </c>
      <c r="D12" s="10">
        <f>D9*G12</f>
        <v>21946.22679769</v>
      </c>
      <c r="E12" s="11">
        <f>E9*G12</f>
        <v>5042.8697953399997</v>
      </c>
      <c r="G12" s="1">
        <v>0.12871299999999999</v>
      </c>
    </row>
    <row r="13" spans="1:7" ht="12.75" customHeight="1">
      <c r="A13" s="13" t="s">
        <v>10</v>
      </c>
      <c r="B13" s="10">
        <f>B9*G13</f>
        <v>25518.996606239998</v>
      </c>
      <c r="D13" s="10">
        <f>D9*G13</f>
        <v>27042.795638520001</v>
      </c>
      <c r="E13" s="11">
        <f>E9*G13</f>
        <v>6213.97466472</v>
      </c>
      <c r="G13" s="1">
        <v>0.15860399999999999</v>
      </c>
    </row>
    <row r="14" spans="1:7" ht="12.75" customHeight="1">
      <c r="A14" s="13" t="s">
        <v>11</v>
      </c>
      <c r="B14" s="10">
        <f>B9*G14</f>
        <v>13348.383372719998</v>
      </c>
      <c r="D14" s="10">
        <f>D9*G14</f>
        <v>14145.446595059999</v>
      </c>
      <c r="E14" s="11">
        <f>E9*G14</f>
        <v>3250.3831311599997</v>
      </c>
      <c r="G14" s="1">
        <v>8.2961999999999994E-2</v>
      </c>
    </row>
    <row r="15" spans="1:7" ht="12.75" customHeight="1">
      <c r="A15" s="13" t="s">
        <v>12</v>
      </c>
      <c r="B15" s="10">
        <f>B9*G15</f>
        <v>22967.161304640002</v>
      </c>
      <c r="D15" s="10">
        <f>D9*G15</f>
        <v>24338.584276720001</v>
      </c>
      <c r="E15" s="11">
        <f>G15*E9</f>
        <v>5592.5928699200003</v>
      </c>
      <c r="G15" s="1">
        <v>0.14274400000000001</v>
      </c>
    </row>
    <row r="16" spans="1:7">
      <c r="A16" s="13" t="s">
        <v>13</v>
      </c>
      <c r="B16" s="10">
        <f>B9*G16</f>
        <v>18844.80491988</v>
      </c>
      <c r="D16" s="10">
        <f>D9*G16</f>
        <v>19970.072340990002</v>
      </c>
      <c r="E16" s="11">
        <f>E9*G16</f>
        <v>4588.7830991400006</v>
      </c>
      <c r="G16" s="1">
        <v>0.117123</v>
      </c>
    </row>
    <row r="17" spans="1:7" ht="12.75" customHeight="1">
      <c r="A17" s="13" t="s">
        <v>14</v>
      </c>
      <c r="B17" s="10">
        <f>B9*G17</f>
        <v>687.0325812000001</v>
      </c>
      <c r="D17" s="10">
        <f>D9*G17</f>
        <v>728.05690510000011</v>
      </c>
      <c r="E17" s="11">
        <f>E9*G17</f>
        <v>167.29509860000002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24930.111536640001</v>
      </c>
      <c r="D18" s="10">
        <f>D9*G18</f>
        <v>26418.74686272</v>
      </c>
      <c r="E18" s="11">
        <f>E9*G18</f>
        <v>6070.5788659199998</v>
      </c>
      <c r="G18" s="1">
        <v>0.154944</v>
      </c>
    </row>
    <row r="19" spans="1:7" ht="22.5">
      <c r="A19" s="13" t="s">
        <v>16</v>
      </c>
      <c r="B19" s="10">
        <f>B9*G19</f>
        <v>29739.5005026</v>
      </c>
      <c r="D19" s="10">
        <f>D9*G19</f>
        <v>31515.315703550001</v>
      </c>
      <c r="E19" s="11">
        <f>E9*G19</f>
        <v>7241.6837353000001</v>
      </c>
      <c r="G19" s="1">
        <v>0.184835</v>
      </c>
    </row>
    <row r="20" spans="1:7" ht="12.75" customHeight="1">
      <c r="A20" s="13" t="s">
        <v>17</v>
      </c>
      <c r="B20" s="10">
        <f>B9*G20</f>
        <v>4122.3563847599999</v>
      </c>
      <c r="D20" s="10">
        <f>D9*G20</f>
        <v>4368.51193573</v>
      </c>
      <c r="E20" s="11">
        <f>E9*G20</f>
        <v>1003.80977078</v>
      </c>
      <c r="G20" s="1">
        <v>2.5621000000000001E-2</v>
      </c>
    </row>
    <row r="21" spans="1:7" ht="12.75" customHeight="1">
      <c r="A21" s="18" t="s">
        <v>18</v>
      </c>
      <c r="B21" s="10" t="s">
        <v>245</v>
      </c>
      <c r="D21" s="10" t="s">
        <v>246</v>
      </c>
      <c r="E21" s="11" t="s">
        <v>247</v>
      </c>
    </row>
    <row r="22" spans="1:7" ht="13.5" customHeight="1" thickBot="1">
      <c r="A22" s="20" t="s">
        <v>21</v>
      </c>
      <c r="B22" s="34"/>
      <c r="D22" s="34" t="s">
        <v>249</v>
      </c>
      <c r="E22" s="35" t="s">
        <v>25</v>
      </c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231284.89</v>
      </c>
      <c r="C25" s="5">
        <v>216896.04</v>
      </c>
      <c r="E25" s="6">
        <v>53484.83</v>
      </c>
    </row>
    <row r="26" spans="1:7" ht="12.75" customHeight="1">
      <c r="A26" s="18" t="s">
        <v>5</v>
      </c>
      <c r="B26" s="10" t="s">
        <v>243</v>
      </c>
      <c r="C26" s="10" t="s">
        <v>36</v>
      </c>
      <c r="E26" s="11" t="s">
        <v>244</v>
      </c>
    </row>
    <row r="27" spans="1:7" ht="12.75" customHeight="1">
      <c r="A27" s="18" t="s">
        <v>6</v>
      </c>
      <c r="B27" s="10">
        <v>170505.13</v>
      </c>
      <c r="C27" s="10">
        <v>160897.56</v>
      </c>
      <c r="E27" s="11">
        <v>39179.18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31.202438790000002</v>
      </c>
      <c r="C29" s="10">
        <f>C27*G29</f>
        <v>29.44425348</v>
      </c>
      <c r="E29" s="11">
        <f>E27*G29</f>
        <v>7.1697899400000003</v>
      </c>
      <c r="G29" s="1">
        <v>1.83E-4</v>
      </c>
    </row>
    <row r="30" spans="1:7" ht="12.75" customHeight="1">
      <c r="A30" s="13" t="s">
        <v>9</v>
      </c>
      <c r="B30" s="10">
        <f>B27*G30</f>
        <v>21946.22679769</v>
      </c>
      <c r="C30" s="10">
        <f>C27*G30</f>
        <v>20709.607640279999</v>
      </c>
      <c r="E30" s="11">
        <f>E27*G30</f>
        <v>5042.8697953399997</v>
      </c>
      <c r="G30" s="1">
        <v>0.12871299999999999</v>
      </c>
    </row>
    <row r="31" spans="1:7" ht="12.75" customHeight="1">
      <c r="A31" s="13" t="s">
        <v>10</v>
      </c>
      <c r="B31" s="10">
        <f>B27*G31</f>
        <v>27042.795638520001</v>
      </c>
      <c r="C31" s="10">
        <f>C27*G31</f>
        <v>25518.996606239998</v>
      </c>
      <c r="E31" s="11">
        <f>E27*G31</f>
        <v>6213.97466472</v>
      </c>
      <c r="G31" s="1">
        <v>0.15860399999999999</v>
      </c>
    </row>
    <row r="32" spans="1:7" ht="12.75" customHeight="1">
      <c r="A32" s="13" t="s">
        <v>11</v>
      </c>
      <c r="B32" s="10">
        <f>B27*G32</f>
        <v>14145.446595059999</v>
      </c>
      <c r="C32" s="10">
        <f>C27*G32</f>
        <v>13348.383372719998</v>
      </c>
      <c r="E32" s="11">
        <f>E27*G32</f>
        <v>3250.3831311599997</v>
      </c>
      <c r="G32" s="1">
        <v>8.2961999999999994E-2</v>
      </c>
    </row>
    <row r="33" spans="1:7" ht="12.75" customHeight="1">
      <c r="A33" s="13" t="s">
        <v>12</v>
      </c>
      <c r="B33" s="10">
        <f>B27*G33</f>
        <v>24338.584276720001</v>
      </c>
      <c r="C33" s="10">
        <f>C27*G33</f>
        <v>22967.161304640002</v>
      </c>
      <c r="E33" s="11">
        <f>G33*E27</f>
        <v>5592.5928699200003</v>
      </c>
      <c r="G33" s="1">
        <v>0.14274400000000001</v>
      </c>
    </row>
    <row r="34" spans="1:7">
      <c r="A34" s="13" t="s">
        <v>13</v>
      </c>
      <c r="B34" s="10">
        <f>B27*G34</f>
        <v>19970.072340990002</v>
      </c>
      <c r="C34" s="10">
        <f>C27*G34</f>
        <v>18844.80491988</v>
      </c>
      <c r="E34" s="11">
        <f>E27*G34</f>
        <v>4588.7830991400006</v>
      </c>
      <c r="G34" s="1">
        <v>0.117123</v>
      </c>
    </row>
    <row r="35" spans="1:7" ht="12.75" customHeight="1">
      <c r="A35" s="13" t="s">
        <v>14</v>
      </c>
      <c r="B35" s="10">
        <f>B27*G35</f>
        <v>728.05690510000011</v>
      </c>
      <c r="C35" s="10">
        <f>C27*G35</f>
        <v>687.0325812000001</v>
      </c>
      <c r="E35" s="11">
        <f>E27*G35</f>
        <v>167.29509860000002</v>
      </c>
      <c r="G35" s="1">
        <v>4.2700000000000004E-3</v>
      </c>
    </row>
    <row r="36" spans="1:7" ht="12.75" customHeight="1">
      <c r="A36" s="13" t="s">
        <v>15</v>
      </c>
      <c r="B36" s="10">
        <f>B27*G36</f>
        <v>26418.74686272</v>
      </c>
      <c r="C36" s="10">
        <f>C27*G36</f>
        <v>24930.111536640001</v>
      </c>
      <c r="E36" s="11">
        <f>E27*G36</f>
        <v>6070.5788659199998</v>
      </c>
      <c r="G36" s="1">
        <v>0.154944</v>
      </c>
    </row>
    <row r="37" spans="1:7" ht="22.5">
      <c r="A37" s="13" t="s">
        <v>16</v>
      </c>
      <c r="B37" s="10">
        <f>B27*G37</f>
        <v>31515.315703550001</v>
      </c>
      <c r="C37" s="10">
        <f>C27*G37</f>
        <v>29739.5005026</v>
      </c>
      <c r="E37" s="11">
        <f>E27*G37</f>
        <v>7241.6837353000001</v>
      </c>
      <c r="G37" s="1">
        <v>0.184835</v>
      </c>
    </row>
    <row r="38" spans="1:7" ht="12.75" customHeight="1">
      <c r="A38" s="13" t="s">
        <v>17</v>
      </c>
      <c r="B38" s="10">
        <f>B27*G38</f>
        <v>4368.51193573</v>
      </c>
      <c r="C38" s="10">
        <f>C27*G38</f>
        <v>4122.3563847599999</v>
      </c>
      <c r="E38" s="11">
        <f>E27*G38</f>
        <v>1003.80977078</v>
      </c>
      <c r="G38" s="1">
        <v>2.5621000000000001E-2</v>
      </c>
    </row>
    <row r="39" spans="1:7" ht="12.75" customHeight="1">
      <c r="A39" s="18" t="s">
        <v>18</v>
      </c>
      <c r="B39" s="10" t="s">
        <v>246</v>
      </c>
      <c r="C39" s="10" t="s">
        <v>245</v>
      </c>
      <c r="E39" s="11" t="s">
        <v>247</v>
      </c>
    </row>
    <row r="40" spans="1:7" ht="13.5" customHeight="1" thickBot="1">
      <c r="A40" s="20" t="s">
        <v>21</v>
      </c>
      <c r="B40" s="34" t="s">
        <v>249</v>
      </c>
      <c r="C40" s="34"/>
      <c r="E40" s="35" t="s">
        <v>25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216896.04</v>
      </c>
      <c r="D43" s="5">
        <v>231284.89</v>
      </c>
      <c r="E43" s="6">
        <v>53484.83</v>
      </c>
    </row>
    <row r="44" spans="1:7" ht="12.75" customHeight="1">
      <c r="A44" s="18" t="s">
        <v>5</v>
      </c>
      <c r="B44" s="10" t="s">
        <v>36</v>
      </c>
      <c r="D44" s="10" t="s">
        <v>243</v>
      </c>
      <c r="E44" s="11" t="s">
        <v>244</v>
      </c>
    </row>
    <row r="45" spans="1:7" ht="12.75" customHeight="1">
      <c r="A45" s="18" t="s">
        <v>6</v>
      </c>
      <c r="B45" s="10">
        <v>160897.56</v>
      </c>
      <c r="D45" s="10">
        <v>170505.13</v>
      </c>
      <c r="E45" s="11">
        <v>39179.18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29.44425348</v>
      </c>
      <c r="D47" s="10">
        <f>D45*G47</f>
        <v>31.202438790000002</v>
      </c>
      <c r="E47" s="11">
        <f>E45*G47</f>
        <v>7.1697899400000003</v>
      </c>
      <c r="G47" s="1">
        <v>1.83E-4</v>
      </c>
    </row>
    <row r="48" spans="1:7" ht="12.75" customHeight="1">
      <c r="A48" s="13" t="s">
        <v>9</v>
      </c>
      <c r="B48" s="10">
        <f>B45*G48</f>
        <v>20709.607640279999</v>
      </c>
      <c r="D48" s="10">
        <f>D45*G48</f>
        <v>21946.22679769</v>
      </c>
      <c r="E48" s="11">
        <f>E45*G48</f>
        <v>5042.8697953399997</v>
      </c>
      <c r="G48" s="1">
        <v>0.12871299999999999</v>
      </c>
    </row>
    <row r="49" spans="1:7" ht="12.75" customHeight="1">
      <c r="A49" s="13" t="s">
        <v>10</v>
      </c>
      <c r="B49" s="10">
        <f>B45*G49</f>
        <v>25518.996606239998</v>
      </c>
      <c r="D49" s="10">
        <f>D45*G49</f>
        <v>27042.795638520001</v>
      </c>
      <c r="E49" s="11">
        <f>E45*G49</f>
        <v>6213.97466472</v>
      </c>
      <c r="G49" s="1">
        <v>0.15860399999999999</v>
      </c>
    </row>
    <row r="50" spans="1:7" ht="12.75" customHeight="1">
      <c r="A50" s="13" t="s">
        <v>11</v>
      </c>
      <c r="B50" s="10">
        <f>B45*G50</f>
        <v>13348.383372719998</v>
      </c>
      <c r="D50" s="10">
        <f>D45*G50</f>
        <v>14145.446595059999</v>
      </c>
      <c r="E50" s="11">
        <f>E45*G50</f>
        <v>3250.3831311599997</v>
      </c>
      <c r="G50" s="1">
        <v>8.2961999999999994E-2</v>
      </c>
    </row>
    <row r="51" spans="1:7" ht="12.75" customHeight="1">
      <c r="A51" s="13" t="s">
        <v>12</v>
      </c>
      <c r="B51" s="10">
        <f>B45*G51</f>
        <v>22967.161304640002</v>
      </c>
      <c r="D51" s="10">
        <f>D45*G51</f>
        <v>24338.584276720001</v>
      </c>
      <c r="E51" s="11">
        <f>G51*E45</f>
        <v>5592.5928699200003</v>
      </c>
      <c r="G51" s="1">
        <v>0.14274400000000001</v>
      </c>
    </row>
    <row r="52" spans="1:7">
      <c r="A52" s="13" t="s">
        <v>13</v>
      </c>
      <c r="B52" s="10">
        <f>B45*G52</f>
        <v>18844.80491988</v>
      </c>
      <c r="D52" s="10">
        <f>D45*G52</f>
        <v>19970.072340990002</v>
      </c>
      <c r="E52" s="11">
        <f>E45*G52</f>
        <v>4588.7830991400006</v>
      </c>
      <c r="G52" s="1">
        <v>0.117123</v>
      </c>
    </row>
    <row r="53" spans="1:7" ht="12.75" customHeight="1">
      <c r="A53" s="13" t="s">
        <v>14</v>
      </c>
      <c r="B53" s="10">
        <f>B45*G53</f>
        <v>687.0325812000001</v>
      </c>
      <c r="D53" s="10">
        <f>D45*G53</f>
        <v>728.05690510000011</v>
      </c>
      <c r="E53" s="11">
        <f>E45*G53</f>
        <v>167.29509860000002</v>
      </c>
      <c r="G53" s="1">
        <v>4.2700000000000004E-3</v>
      </c>
    </row>
    <row r="54" spans="1:7" ht="12.75" customHeight="1">
      <c r="A54" s="13" t="s">
        <v>15</v>
      </c>
      <c r="B54" s="10">
        <f>B45*G54</f>
        <v>24930.111536640001</v>
      </c>
      <c r="D54" s="10">
        <f>D45*G54</f>
        <v>26418.74686272</v>
      </c>
      <c r="E54" s="11">
        <f>E45*G54</f>
        <v>6070.5788659199998</v>
      </c>
      <c r="G54" s="1">
        <v>0.154944</v>
      </c>
    </row>
    <row r="55" spans="1:7" ht="22.5">
      <c r="A55" s="13" t="s">
        <v>16</v>
      </c>
      <c r="B55" s="10">
        <f>B45*G55</f>
        <v>29739.5005026</v>
      </c>
      <c r="D55" s="10">
        <f>D45*G55</f>
        <v>31515.315703550001</v>
      </c>
      <c r="E55" s="11">
        <f>E45*G55</f>
        <v>7241.6837353000001</v>
      </c>
      <c r="G55" s="1">
        <v>0.184835</v>
      </c>
    </row>
    <row r="56" spans="1:7" ht="12.75" customHeight="1">
      <c r="A56" s="13" t="s">
        <v>17</v>
      </c>
      <c r="B56" s="10">
        <f>B45*G56</f>
        <v>4122.3563847599999</v>
      </c>
      <c r="D56" s="10">
        <f>D45*G56</f>
        <v>4368.51193573</v>
      </c>
      <c r="E56" s="11">
        <f>E45*G56</f>
        <v>1003.80977078</v>
      </c>
      <c r="G56" s="1">
        <v>2.5621000000000001E-2</v>
      </c>
    </row>
    <row r="57" spans="1:7" ht="12.75" customHeight="1">
      <c r="A57" s="18" t="s">
        <v>18</v>
      </c>
      <c r="B57" s="10" t="s">
        <v>245</v>
      </c>
      <c r="D57" s="10" t="s">
        <v>246</v>
      </c>
      <c r="E57" s="11" t="s">
        <v>247</v>
      </c>
    </row>
    <row r="58" spans="1:7" ht="13.5" customHeight="1" thickBot="1">
      <c r="A58" s="20" t="s">
        <v>21</v>
      </c>
      <c r="B58" s="34"/>
      <c r="D58" s="34" t="s">
        <v>249</v>
      </c>
      <c r="E58" s="35" t="s">
        <v>25</v>
      </c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 t="e">
        <f>C26-C45</f>
        <v>#VALUE!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29739.5005026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216896.04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41:C42"/>
    <mergeCell ref="A62:D62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66"/>
  <sheetViews>
    <sheetView topLeftCell="A40" workbookViewId="0">
      <selection activeCell="A62" sqref="A62:D66"/>
    </sheetView>
  </sheetViews>
  <sheetFormatPr defaultColWidth="7.5703125" defaultRowHeight="11.25"/>
  <cols>
    <col min="1" max="1" width="62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2.25" customHeight="1">
      <c r="A1" s="85" t="s">
        <v>766</v>
      </c>
      <c r="B1" s="85"/>
      <c r="C1" s="85"/>
    </row>
    <row r="2" spans="1:7" ht="15">
      <c r="A2" s="58"/>
      <c r="B2" s="58"/>
      <c r="C2" s="58"/>
    </row>
    <row r="3" spans="1:7" ht="31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657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v>203067.51</v>
      </c>
      <c r="D7" s="32">
        <v>218528.07</v>
      </c>
      <c r="E7" s="33">
        <v>59314.58</v>
      </c>
    </row>
    <row r="8" spans="1:7" ht="12.75" customHeight="1">
      <c r="A8" s="18" t="s">
        <v>5</v>
      </c>
      <c r="B8" s="10" t="s">
        <v>42</v>
      </c>
      <c r="D8" s="10" t="s">
        <v>250</v>
      </c>
      <c r="E8" s="11" t="s">
        <v>251</v>
      </c>
    </row>
    <row r="9" spans="1:7" ht="12.75" customHeight="1">
      <c r="A9" s="18" t="s">
        <v>6</v>
      </c>
      <c r="B9" s="10">
        <v>152812.89000000001</v>
      </c>
      <c r="D9" s="10">
        <v>163791.38</v>
      </c>
      <c r="E9" s="11">
        <v>45552.08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27.964758870000004</v>
      </c>
      <c r="D11" s="10">
        <f>D9*G11</f>
        <v>29.97382254</v>
      </c>
      <c r="E11" s="11">
        <f>E9*G11</f>
        <v>8.3360306400000006</v>
      </c>
      <c r="G11" s="1">
        <v>1.83E-4</v>
      </c>
    </row>
    <row r="12" spans="1:7" ht="12.75" customHeight="1">
      <c r="A12" s="13" t="s">
        <v>9</v>
      </c>
      <c r="B12" s="10">
        <f>B9*G12</f>
        <v>19669.005510570001</v>
      </c>
      <c r="D12" s="10">
        <f>D9*G12</f>
        <v>21082.079893940001</v>
      </c>
      <c r="E12" s="11">
        <f>E9*G12</f>
        <v>5863.1448730399998</v>
      </c>
      <c r="G12" s="1">
        <v>0.12871299999999999</v>
      </c>
    </row>
    <row r="13" spans="1:7" ht="12.75" customHeight="1">
      <c r="A13" s="13" t="s">
        <v>10</v>
      </c>
      <c r="B13" s="10">
        <f>B9*G13</f>
        <v>24236.735605560003</v>
      </c>
      <c r="D13" s="10">
        <f>D9*G13</f>
        <v>25977.968033519999</v>
      </c>
      <c r="E13" s="11">
        <f>E9*G13</f>
        <v>7224.7420963200002</v>
      </c>
      <c r="G13" s="1">
        <v>0.15860399999999999</v>
      </c>
    </row>
    <row r="14" spans="1:7" ht="12.75" customHeight="1">
      <c r="A14" s="13" t="s">
        <v>11</v>
      </c>
      <c r="B14" s="10">
        <f>B9*G14</f>
        <v>12677.662980180001</v>
      </c>
      <c r="D14" s="10">
        <f>D9*G14</f>
        <v>13588.46046756</v>
      </c>
      <c r="E14" s="11">
        <f>E9*G14</f>
        <v>3779.0916609599999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21813.123170160005</v>
      </c>
      <c r="D15" s="10">
        <f>D9*G15</f>
        <v>23380.236746720002</v>
      </c>
      <c r="E15" s="11">
        <f>G15*E9</f>
        <v>6502.2861075200008</v>
      </c>
      <c r="G15" s="1">
        <v>0.14274400000000001</v>
      </c>
    </row>
    <row r="16" spans="1:7">
      <c r="A16" s="13" t="s">
        <v>13</v>
      </c>
      <c r="B16" s="10">
        <f>B9*G16</f>
        <v>17897.904115470003</v>
      </c>
      <c r="D16" s="10">
        <f>D9*G16</f>
        <v>19183.73779974</v>
      </c>
      <c r="E16" s="11">
        <f>E9*G16</f>
        <v>5335.1962658400007</v>
      </c>
      <c r="G16" s="1">
        <v>0.117123</v>
      </c>
    </row>
    <row r="17" spans="1:7" ht="12.75" customHeight="1">
      <c r="A17" s="13" t="s">
        <v>14</v>
      </c>
      <c r="B17" s="10">
        <f>B9*G17</f>
        <v>652.5110403000001</v>
      </c>
      <c r="D17" s="10">
        <f>D9*G17</f>
        <v>699.38919260000011</v>
      </c>
      <c r="E17" s="11">
        <f>E9*G17</f>
        <v>194.50738160000003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23677.440428160004</v>
      </c>
      <c r="D18" s="10">
        <f>D9*G18</f>
        <v>25378.491582720002</v>
      </c>
      <c r="E18" s="11">
        <f>E9*G18</f>
        <v>7058.0214835200004</v>
      </c>
      <c r="G18" s="1">
        <v>0.154944</v>
      </c>
    </row>
    <row r="19" spans="1:7">
      <c r="A19" s="13" t="s">
        <v>16</v>
      </c>
      <c r="B19" s="10">
        <f>B9*G19</f>
        <v>28245.170523150002</v>
      </c>
      <c r="D19" s="10">
        <f>D9*G19</f>
        <v>30274.3797223</v>
      </c>
      <c r="E19" s="11">
        <f>E9*G19</f>
        <v>8419.6187067999999</v>
      </c>
      <c r="G19" s="1">
        <v>0.184835</v>
      </c>
    </row>
    <row r="20" spans="1:7" ht="12.75" customHeight="1">
      <c r="A20" s="13" t="s">
        <v>17</v>
      </c>
      <c r="B20" s="10">
        <f>B9*G20</f>
        <v>3915.2190546900006</v>
      </c>
      <c r="D20" s="10">
        <f>D9*G20</f>
        <v>4196.4989469800003</v>
      </c>
      <c r="E20" s="11">
        <f>E9*G20</f>
        <v>1167.0898416800001</v>
      </c>
      <c r="G20" s="1">
        <v>2.5621000000000001E-2</v>
      </c>
    </row>
    <row r="21" spans="1:7" ht="12.75" customHeight="1">
      <c r="A21" s="18" t="s">
        <v>18</v>
      </c>
      <c r="B21" s="10" t="s">
        <v>252</v>
      </c>
      <c r="D21" s="10" t="s">
        <v>253</v>
      </c>
      <c r="E21" s="11" t="s">
        <v>254</v>
      </c>
    </row>
    <row r="22" spans="1:7" ht="13.5" customHeight="1" thickBot="1">
      <c r="A22" s="20" t="s">
        <v>21</v>
      </c>
      <c r="B22" s="34"/>
      <c r="D22" s="34" t="s">
        <v>25</v>
      </c>
      <c r="E22" s="35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32">
        <v>218528.07</v>
      </c>
      <c r="C25" s="32">
        <v>203067.51</v>
      </c>
      <c r="E25" s="33">
        <v>59314.58</v>
      </c>
    </row>
    <row r="26" spans="1:7" ht="12.75" customHeight="1">
      <c r="A26" s="18" t="s">
        <v>5</v>
      </c>
      <c r="B26" s="10" t="s">
        <v>250</v>
      </c>
      <c r="C26" s="10" t="s">
        <v>42</v>
      </c>
      <c r="E26" s="11" t="s">
        <v>251</v>
      </c>
    </row>
    <row r="27" spans="1:7" ht="12.75" customHeight="1">
      <c r="A27" s="18" t="s">
        <v>6</v>
      </c>
      <c r="B27" s="10">
        <v>163791.38</v>
      </c>
      <c r="C27" s="10">
        <v>152812.89000000001</v>
      </c>
      <c r="E27" s="11">
        <v>45552.08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29.97382254</v>
      </c>
      <c r="C29" s="10">
        <f>C27*G29</f>
        <v>27.964758870000004</v>
      </c>
      <c r="E29" s="11">
        <f>E27*G29</f>
        <v>8.3360306400000006</v>
      </c>
      <c r="G29" s="1">
        <v>1.83E-4</v>
      </c>
    </row>
    <row r="30" spans="1:7" ht="12.75" customHeight="1">
      <c r="A30" s="13" t="s">
        <v>9</v>
      </c>
      <c r="B30" s="10">
        <f>B27*G30</f>
        <v>21082.079893940001</v>
      </c>
      <c r="C30" s="10">
        <f>C27*G30</f>
        <v>19669.005510570001</v>
      </c>
      <c r="E30" s="11">
        <f>E27*G30</f>
        <v>5863.1448730399998</v>
      </c>
      <c r="G30" s="1">
        <v>0.12871299999999999</v>
      </c>
    </row>
    <row r="31" spans="1:7" ht="12.75" customHeight="1">
      <c r="A31" s="13" t="s">
        <v>10</v>
      </c>
      <c r="B31" s="10">
        <f>B27*G31</f>
        <v>25977.968033519999</v>
      </c>
      <c r="C31" s="10">
        <f>C27*G31</f>
        <v>24236.735605560003</v>
      </c>
      <c r="E31" s="11">
        <f>E27*G31</f>
        <v>7224.7420963200002</v>
      </c>
      <c r="G31" s="1">
        <v>0.15860399999999999</v>
      </c>
    </row>
    <row r="32" spans="1:7" ht="12.75" customHeight="1">
      <c r="A32" s="13" t="s">
        <v>11</v>
      </c>
      <c r="B32" s="10">
        <f>B27*G32</f>
        <v>13588.46046756</v>
      </c>
      <c r="C32" s="10">
        <f>C27*G32</f>
        <v>12677.662980180001</v>
      </c>
      <c r="E32" s="11">
        <f>E27*G32</f>
        <v>3779.0916609599999</v>
      </c>
      <c r="G32" s="1">
        <v>8.2961999999999994E-2</v>
      </c>
    </row>
    <row r="33" spans="1:7" ht="12.75" customHeight="1">
      <c r="A33" s="13" t="s">
        <v>12</v>
      </c>
      <c r="B33" s="10">
        <f>B27*G33</f>
        <v>23380.236746720002</v>
      </c>
      <c r="C33" s="10">
        <f>C27*G33</f>
        <v>21813.123170160005</v>
      </c>
      <c r="E33" s="11">
        <f>G33*E27</f>
        <v>6502.2861075200008</v>
      </c>
      <c r="G33" s="1">
        <v>0.14274400000000001</v>
      </c>
    </row>
    <row r="34" spans="1:7">
      <c r="A34" s="13" t="s">
        <v>13</v>
      </c>
      <c r="B34" s="10">
        <f>B27*G34</f>
        <v>19183.73779974</v>
      </c>
      <c r="C34" s="10">
        <f>C27*G34</f>
        <v>17897.904115470003</v>
      </c>
      <c r="E34" s="11">
        <f>E27*G34</f>
        <v>5335.1962658400007</v>
      </c>
      <c r="G34" s="1">
        <v>0.117123</v>
      </c>
    </row>
    <row r="35" spans="1:7" ht="12.75" customHeight="1">
      <c r="A35" s="13" t="s">
        <v>14</v>
      </c>
      <c r="B35" s="10">
        <f>B27*G35</f>
        <v>699.38919260000011</v>
      </c>
      <c r="C35" s="10">
        <f>C27*G35</f>
        <v>652.5110403000001</v>
      </c>
      <c r="E35" s="11">
        <f>E27*G35</f>
        <v>194.50738160000003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25378.491582720002</v>
      </c>
      <c r="C36" s="10">
        <f>C27*G36</f>
        <v>23677.440428160004</v>
      </c>
      <c r="E36" s="11">
        <f>E27*G36</f>
        <v>7058.0214835200004</v>
      </c>
      <c r="G36" s="1">
        <v>0.154944</v>
      </c>
    </row>
    <row r="37" spans="1:7">
      <c r="A37" s="13" t="s">
        <v>16</v>
      </c>
      <c r="B37" s="10">
        <f>B27*G37</f>
        <v>30274.3797223</v>
      </c>
      <c r="C37" s="10">
        <f>C27*G37</f>
        <v>28245.170523150002</v>
      </c>
      <c r="E37" s="11">
        <f>E27*G37</f>
        <v>8419.6187067999999</v>
      </c>
      <c r="G37" s="1">
        <v>0.184835</v>
      </c>
    </row>
    <row r="38" spans="1:7" ht="12.75" customHeight="1">
      <c r="A38" s="13" t="s">
        <v>17</v>
      </c>
      <c r="B38" s="10">
        <f>B27*G38</f>
        <v>4196.4989469800003</v>
      </c>
      <c r="C38" s="10">
        <f>C27*G38</f>
        <v>3915.2190546900006</v>
      </c>
      <c r="E38" s="11">
        <f>E27*G38</f>
        <v>1167.0898416800001</v>
      </c>
      <c r="G38" s="1">
        <v>2.5621000000000001E-2</v>
      </c>
    </row>
    <row r="39" spans="1:7" ht="12.75" customHeight="1">
      <c r="A39" s="18" t="s">
        <v>18</v>
      </c>
      <c r="B39" s="10" t="s">
        <v>253</v>
      </c>
      <c r="C39" s="10" t="s">
        <v>252</v>
      </c>
      <c r="E39" s="11" t="s">
        <v>254</v>
      </c>
    </row>
    <row r="40" spans="1:7" ht="13.5" customHeight="1" thickBot="1">
      <c r="A40" s="20" t="s">
        <v>21</v>
      </c>
      <c r="B40" s="34" t="s">
        <v>25</v>
      </c>
      <c r="C40" s="34"/>
      <c r="E40" s="35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32">
        <v>203067.51</v>
      </c>
      <c r="D43" s="32">
        <v>218528.07</v>
      </c>
      <c r="E43" s="33">
        <v>59314.58</v>
      </c>
    </row>
    <row r="44" spans="1:7" ht="12.75" customHeight="1">
      <c r="A44" s="18" t="s">
        <v>5</v>
      </c>
      <c r="B44" s="10" t="s">
        <v>42</v>
      </c>
      <c r="D44" s="10" t="s">
        <v>250</v>
      </c>
      <c r="E44" s="11" t="s">
        <v>251</v>
      </c>
    </row>
    <row r="45" spans="1:7" ht="12.75" customHeight="1">
      <c r="A45" s="18" t="s">
        <v>6</v>
      </c>
      <c r="B45" s="10">
        <v>152812.89000000001</v>
      </c>
      <c r="D45" s="10">
        <v>163791.38</v>
      </c>
      <c r="E45" s="11">
        <v>45552.08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27.964758870000004</v>
      </c>
      <c r="D47" s="10">
        <f>D45*G47</f>
        <v>29.97382254</v>
      </c>
      <c r="E47" s="11">
        <f>E45*G47</f>
        <v>8.3360306400000006</v>
      </c>
      <c r="G47" s="1">
        <v>1.83E-4</v>
      </c>
    </row>
    <row r="48" spans="1:7" ht="12.75" customHeight="1">
      <c r="A48" s="13" t="s">
        <v>9</v>
      </c>
      <c r="B48" s="10">
        <f>B45*G48</f>
        <v>19669.005510570001</v>
      </c>
      <c r="D48" s="10">
        <f>D45*G48</f>
        <v>21082.079893940001</v>
      </c>
      <c r="E48" s="11">
        <f>E45*G48</f>
        <v>5863.1448730399998</v>
      </c>
      <c r="G48" s="1">
        <v>0.12871299999999999</v>
      </c>
    </row>
    <row r="49" spans="1:7" ht="12.75" customHeight="1">
      <c r="A49" s="13" t="s">
        <v>10</v>
      </c>
      <c r="B49" s="10">
        <f>B45*G49</f>
        <v>24236.735605560003</v>
      </c>
      <c r="D49" s="10">
        <f>D45*G49</f>
        <v>25977.968033519999</v>
      </c>
      <c r="E49" s="11">
        <f>E45*G49</f>
        <v>7224.7420963200002</v>
      </c>
      <c r="G49" s="1">
        <v>0.15860399999999999</v>
      </c>
    </row>
    <row r="50" spans="1:7" ht="12.75" customHeight="1">
      <c r="A50" s="13" t="s">
        <v>11</v>
      </c>
      <c r="B50" s="10">
        <f>B45*G50</f>
        <v>12677.662980180001</v>
      </c>
      <c r="D50" s="10">
        <f>D45*G50</f>
        <v>13588.46046756</v>
      </c>
      <c r="E50" s="11">
        <f>E45*G50</f>
        <v>3779.0916609599999</v>
      </c>
      <c r="G50" s="1">
        <v>8.2961999999999994E-2</v>
      </c>
    </row>
    <row r="51" spans="1:7" ht="12.75" customHeight="1">
      <c r="A51" s="13" t="s">
        <v>12</v>
      </c>
      <c r="B51" s="10">
        <f>B45*G51</f>
        <v>21813.123170160005</v>
      </c>
      <c r="D51" s="10">
        <f>D45*G51</f>
        <v>23380.236746720002</v>
      </c>
      <c r="E51" s="11">
        <f>G51*E45</f>
        <v>6502.2861075200008</v>
      </c>
      <c r="G51" s="1">
        <v>0.14274400000000001</v>
      </c>
    </row>
    <row r="52" spans="1:7">
      <c r="A52" s="13" t="s">
        <v>13</v>
      </c>
      <c r="B52" s="10">
        <f>B45*G52</f>
        <v>17897.904115470003</v>
      </c>
      <c r="D52" s="10">
        <f>D45*G52</f>
        <v>19183.73779974</v>
      </c>
      <c r="E52" s="11">
        <f>E45*G52</f>
        <v>5335.1962658400007</v>
      </c>
      <c r="G52" s="1">
        <v>0.117123</v>
      </c>
    </row>
    <row r="53" spans="1:7" ht="12.75" customHeight="1">
      <c r="A53" s="13" t="s">
        <v>14</v>
      </c>
      <c r="B53" s="10">
        <f>B45*G53</f>
        <v>652.5110403000001</v>
      </c>
      <c r="D53" s="10">
        <f>D45*G53</f>
        <v>699.38919260000011</v>
      </c>
      <c r="E53" s="11">
        <f>E45*G53</f>
        <v>194.50738160000003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23677.440428160004</v>
      </c>
      <c r="D54" s="10">
        <f>D45*G54</f>
        <v>25378.491582720002</v>
      </c>
      <c r="E54" s="11">
        <f>E45*G54</f>
        <v>7058.0214835200004</v>
      </c>
      <c r="G54" s="1">
        <v>0.154944</v>
      </c>
    </row>
    <row r="55" spans="1:7">
      <c r="A55" s="13" t="s">
        <v>16</v>
      </c>
      <c r="B55" s="10">
        <f>B45*G55</f>
        <v>28245.170523150002</v>
      </c>
      <c r="D55" s="10">
        <f>D45*G55</f>
        <v>30274.3797223</v>
      </c>
      <c r="E55" s="11">
        <f>E45*G55</f>
        <v>8419.6187067999999</v>
      </c>
      <c r="G55" s="1">
        <v>0.184835</v>
      </c>
    </row>
    <row r="56" spans="1:7" ht="12.75" customHeight="1">
      <c r="A56" s="13" t="s">
        <v>17</v>
      </c>
      <c r="B56" s="10">
        <f>B45*G56</f>
        <v>3915.2190546900006</v>
      </c>
      <c r="D56" s="10">
        <f>D45*G56</f>
        <v>4196.4989469800003</v>
      </c>
      <c r="E56" s="11">
        <f>E45*G56</f>
        <v>1167.0898416800001</v>
      </c>
      <c r="G56" s="1">
        <v>2.5621000000000001E-2</v>
      </c>
    </row>
    <row r="57" spans="1:7" ht="12.75" customHeight="1">
      <c r="A57" s="18" t="s">
        <v>18</v>
      </c>
      <c r="B57" s="10" t="s">
        <v>252</v>
      </c>
      <c r="D57" s="10" t="s">
        <v>253</v>
      </c>
      <c r="E57" s="11" t="s">
        <v>254</v>
      </c>
    </row>
    <row r="58" spans="1:7" ht="13.5" customHeight="1" thickBot="1">
      <c r="A58" s="20" t="s">
        <v>21</v>
      </c>
      <c r="B58" s="34"/>
      <c r="D58" s="34" t="s">
        <v>25</v>
      </c>
      <c r="E58" s="35"/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 t="e">
        <f>C26-C45</f>
        <v>#VALUE!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28245.170523150002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203067.51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41:C42"/>
    <mergeCell ref="A62:D62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topLeftCell="A34" workbookViewId="0">
      <selection activeCell="A60" sqref="A60:D64"/>
    </sheetView>
  </sheetViews>
  <sheetFormatPr defaultColWidth="7.5703125" defaultRowHeight="11.25"/>
  <cols>
    <col min="1" max="1" width="71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0" customHeight="1">
      <c r="A1" s="85" t="s">
        <v>726</v>
      </c>
      <c r="B1" s="85"/>
      <c r="C1" s="85"/>
    </row>
    <row r="2" spans="1:7" ht="15">
      <c r="A2" s="58"/>
      <c r="B2" s="58"/>
      <c r="C2" s="58"/>
    </row>
    <row r="3" spans="1:7" ht="27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625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205065.57</v>
      </c>
      <c r="C7" s="1"/>
      <c r="D7" s="5">
        <v>210344.28</v>
      </c>
      <c r="E7" s="6">
        <v>40535.370000000003</v>
      </c>
    </row>
    <row r="8" spans="1:7" ht="12.75" customHeight="1">
      <c r="A8" s="18" t="s">
        <v>5</v>
      </c>
      <c r="B8" s="10">
        <v>7590</v>
      </c>
      <c r="C8" s="1"/>
      <c r="D8" s="10">
        <v>6853.86</v>
      </c>
      <c r="E8" s="11">
        <v>1726.14</v>
      </c>
    </row>
    <row r="9" spans="1:7" ht="12.75" customHeight="1">
      <c r="A9" s="18" t="s">
        <v>6</v>
      </c>
      <c r="B9" s="10">
        <v>153831.57</v>
      </c>
      <c r="C9" s="1"/>
      <c r="D9" s="10">
        <v>15799.45</v>
      </c>
      <c r="E9" s="11">
        <v>31587.64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28.151177310000001</v>
      </c>
      <c r="C11" s="1"/>
      <c r="D11" s="10">
        <f>D9*G11</f>
        <v>2.8912993500000002</v>
      </c>
      <c r="E11" s="11">
        <f>E9*G11</f>
        <v>5.7805381200000001</v>
      </c>
      <c r="G11" s="1">
        <v>1.83E-4</v>
      </c>
    </row>
    <row r="12" spans="1:7" ht="12.75" customHeight="1">
      <c r="A12" s="13" t="s">
        <v>9</v>
      </c>
      <c r="B12" s="10">
        <f>B9*G12</f>
        <v>19800.122869409999</v>
      </c>
      <c r="C12" s="1"/>
      <c r="D12" s="10">
        <f>D9*G12</f>
        <v>2033.5946078500001</v>
      </c>
      <c r="E12" s="11">
        <f>E9*G12</f>
        <v>4065.7399073199999</v>
      </c>
      <c r="G12" s="1">
        <v>0.12871299999999999</v>
      </c>
    </row>
    <row r="13" spans="1:7" ht="12.75" customHeight="1">
      <c r="A13" s="13" t="s">
        <v>10</v>
      </c>
      <c r="B13" s="10">
        <f>B9*G13</f>
        <v>24398.302328279999</v>
      </c>
      <c r="C13" s="1"/>
      <c r="D13" s="10">
        <f>D9*G13</f>
        <v>2505.8559678000001</v>
      </c>
      <c r="E13" s="11">
        <f>E9*G13</f>
        <v>5009.92605456</v>
      </c>
      <c r="G13" s="1">
        <v>0.15860399999999999</v>
      </c>
    </row>
    <row r="14" spans="1:7" ht="12.75" customHeight="1">
      <c r="A14" s="13" t="s">
        <v>11</v>
      </c>
      <c r="B14" s="10">
        <f>B9*G14</f>
        <v>12762.174710339999</v>
      </c>
      <c r="C14" s="1"/>
      <c r="D14" s="10">
        <f>D9*G14</f>
        <v>1310.7539709</v>
      </c>
      <c r="E14" s="11">
        <f>E9*G14</f>
        <v>2620.5737896799997</v>
      </c>
      <c r="G14" s="1">
        <v>8.2961999999999994E-2</v>
      </c>
    </row>
    <row r="15" spans="1:7" ht="12.75" customHeight="1">
      <c r="A15" s="13" t="s">
        <v>12</v>
      </c>
      <c r="B15" s="10">
        <f>B9*G15</f>
        <v>21958.533628080004</v>
      </c>
      <c r="C15" s="1"/>
      <c r="D15" s="10">
        <f>D9*G15</f>
        <v>2255.2766908000003</v>
      </c>
      <c r="E15" s="11">
        <f>G15*E9</f>
        <v>4508.9460841600003</v>
      </c>
      <c r="G15" s="1">
        <v>0.14274400000000001</v>
      </c>
    </row>
    <row r="16" spans="1:7">
      <c r="A16" s="13" t="s">
        <v>13</v>
      </c>
      <c r="B16" s="10">
        <f>B9*G16</f>
        <v>18017.21497311</v>
      </c>
      <c r="C16" s="1"/>
      <c r="D16" s="10">
        <f>D9*G16</f>
        <v>1850.4789823500003</v>
      </c>
      <c r="E16" s="11">
        <f>E9*G16</f>
        <v>3699.63915972</v>
      </c>
      <c r="G16" s="1">
        <v>0.117123</v>
      </c>
    </row>
    <row r="17" spans="1:7" ht="12.75" customHeight="1">
      <c r="A17" s="13" t="s">
        <v>14</v>
      </c>
      <c r="B17" s="10">
        <f>B9*G17</f>
        <v>656.86080390000006</v>
      </c>
      <c r="C17" s="1"/>
      <c r="D17" s="10">
        <f>D9*G17</f>
        <v>67.463651500000012</v>
      </c>
      <c r="E17" s="11">
        <f>E9*G17</f>
        <v>134.87922280000001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23835.27878208</v>
      </c>
      <c r="C18" s="1"/>
      <c r="D18" s="10">
        <f>D9*G18</f>
        <v>2448.0299808</v>
      </c>
      <c r="E18" s="11">
        <f>E9*G18</f>
        <v>4894.3152921599994</v>
      </c>
      <c r="G18" s="1">
        <v>0.154944</v>
      </c>
    </row>
    <row r="19" spans="1:7">
      <c r="A19" s="13" t="s">
        <v>16</v>
      </c>
      <c r="B19" s="10">
        <f>B9*G19</f>
        <v>28433.45824095</v>
      </c>
      <c r="C19" s="1"/>
      <c r="D19" s="10">
        <f>D9*G19</f>
        <v>2920.29134075</v>
      </c>
      <c r="E19" s="11">
        <f>E9*G19</f>
        <v>5838.5014394</v>
      </c>
      <c r="G19" s="1">
        <v>0.184835</v>
      </c>
    </row>
    <row r="20" spans="1:7" ht="12.75" customHeight="1">
      <c r="A20" s="13" t="s">
        <v>17</v>
      </c>
      <c r="B20" s="10">
        <f>B9*G20</f>
        <v>3941.3186549700004</v>
      </c>
      <c r="C20" s="1"/>
      <c r="D20" s="10">
        <f>D9*G20</f>
        <v>404.79770845000002</v>
      </c>
      <c r="E20" s="11">
        <f>E9*G20</f>
        <v>809.30692443999999</v>
      </c>
      <c r="G20" s="1">
        <v>2.5621000000000001E-2</v>
      </c>
    </row>
    <row r="21" spans="1:7" ht="13.5" customHeight="1" thickBot="1">
      <c r="A21" s="20" t="s">
        <v>18</v>
      </c>
      <c r="B21" s="21">
        <v>43644</v>
      </c>
      <c r="C21" s="1"/>
      <c r="D21" s="29">
        <v>46190.97</v>
      </c>
      <c r="E21" s="22">
        <v>7221.59</v>
      </c>
    </row>
    <row r="22" spans="1:7" customFormat="1" ht="15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210344.28</v>
      </c>
      <c r="C24" s="5"/>
      <c r="D24" s="1"/>
      <c r="E24" s="6">
        <v>40535.370000000003</v>
      </c>
    </row>
    <row r="25" spans="1:7" ht="12.75" customHeight="1">
      <c r="A25" s="18" t="s">
        <v>5</v>
      </c>
      <c r="B25" s="10">
        <v>6853.86</v>
      </c>
      <c r="C25" s="10"/>
      <c r="D25" s="1"/>
      <c r="E25" s="11">
        <v>1726.14</v>
      </c>
    </row>
    <row r="26" spans="1:7" ht="12.75" customHeight="1">
      <c r="A26" s="18" t="s">
        <v>6</v>
      </c>
      <c r="B26" s="10">
        <v>15799.45</v>
      </c>
      <c r="C26" s="10"/>
      <c r="D26" s="1"/>
      <c r="E26" s="11">
        <v>31587.64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2.8912993500000002</v>
      </c>
      <c r="C28" s="10"/>
      <c r="D28" s="1"/>
      <c r="E28" s="11">
        <f>E26*G28</f>
        <v>5.7805381200000001</v>
      </c>
      <c r="G28" s="1">
        <v>1.83E-4</v>
      </c>
    </row>
    <row r="29" spans="1:7" ht="12.75" customHeight="1">
      <c r="A29" s="13" t="s">
        <v>9</v>
      </c>
      <c r="B29" s="10">
        <f>B26*G29</f>
        <v>2033.5946078500001</v>
      </c>
      <c r="C29" s="10"/>
      <c r="D29" s="1"/>
      <c r="E29" s="11">
        <f>E26*G29</f>
        <v>4065.7399073199999</v>
      </c>
      <c r="G29" s="1">
        <v>0.12871299999999999</v>
      </c>
    </row>
    <row r="30" spans="1:7" ht="12.75" customHeight="1">
      <c r="A30" s="13" t="s">
        <v>10</v>
      </c>
      <c r="B30" s="10">
        <f>B26*G30</f>
        <v>2505.8559678000001</v>
      </c>
      <c r="C30" s="10"/>
      <c r="D30" s="1"/>
      <c r="E30" s="11">
        <f>E26*G30</f>
        <v>5009.92605456</v>
      </c>
      <c r="G30" s="1">
        <v>0.15860399999999999</v>
      </c>
    </row>
    <row r="31" spans="1:7" ht="12.75" customHeight="1">
      <c r="A31" s="13" t="s">
        <v>11</v>
      </c>
      <c r="B31" s="10">
        <f>B26*G31</f>
        <v>1310.7539709</v>
      </c>
      <c r="C31" s="10"/>
      <c r="D31" s="1"/>
      <c r="E31" s="11">
        <f>E26*G31</f>
        <v>2620.5737896799997</v>
      </c>
      <c r="G31" s="1">
        <v>8.2961999999999994E-2</v>
      </c>
    </row>
    <row r="32" spans="1:7" ht="12.75" customHeight="1">
      <c r="A32" s="13" t="s">
        <v>12</v>
      </c>
      <c r="B32" s="10">
        <f>B26*G32</f>
        <v>2255.2766908000003</v>
      </c>
      <c r="C32" s="10"/>
      <c r="D32" s="1"/>
      <c r="E32" s="11">
        <f>G32*E26</f>
        <v>4508.9460841600003</v>
      </c>
      <c r="G32" s="1">
        <v>0.14274400000000001</v>
      </c>
    </row>
    <row r="33" spans="1:7">
      <c r="A33" s="13" t="s">
        <v>13</v>
      </c>
      <c r="B33" s="10">
        <f>B26*G33</f>
        <v>1850.4789823500003</v>
      </c>
      <c r="C33" s="10"/>
      <c r="D33" s="1"/>
      <c r="E33" s="11">
        <f>E26*G33</f>
        <v>3699.63915972</v>
      </c>
      <c r="G33" s="1">
        <v>0.117123</v>
      </c>
    </row>
    <row r="34" spans="1:7" ht="12.75" customHeight="1">
      <c r="A34" s="13" t="s">
        <v>14</v>
      </c>
      <c r="B34" s="10">
        <f>B26*G34</f>
        <v>67.463651500000012</v>
      </c>
      <c r="C34" s="10"/>
      <c r="D34" s="1"/>
      <c r="E34" s="11">
        <f>E26*G34</f>
        <v>134.87922280000001</v>
      </c>
      <c r="G34" s="1">
        <v>4.2700000000000004E-3</v>
      </c>
    </row>
    <row r="35" spans="1:7" ht="12.75" customHeight="1">
      <c r="A35" s="13" t="s">
        <v>15</v>
      </c>
      <c r="B35" s="10">
        <f>B26*G35</f>
        <v>2448.0299808</v>
      </c>
      <c r="C35" s="10"/>
      <c r="D35" s="1"/>
      <c r="E35" s="11">
        <f>E26*G35</f>
        <v>4894.3152921599994</v>
      </c>
      <c r="G35" s="1">
        <v>0.154944</v>
      </c>
    </row>
    <row r="36" spans="1:7">
      <c r="A36" s="13" t="s">
        <v>16</v>
      </c>
      <c r="B36" s="10">
        <f>B26*G36</f>
        <v>2920.29134075</v>
      </c>
      <c r="C36" s="10"/>
      <c r="D36" s="1"/>
      <c r="E36" s="11">
        <f>E26*G36</f>
        <v>5838.5014394</v>
      </c>
      <c r="G36" s="1">
        <v>0.184835</v>
      </c>
    </row>
    <row r="37" spans="1:7" ht="12.75" customHeight="1">
      <c r="A37" s="13" t="s">
        <v>17</v>
      </c>
      <c r="B37" s="10">
        <f>B26*G37</f>
        <v>404.79770845000002</v>
      </c>
      <c r="C37" s="10"/>
      <c r="D37" s="1"/>
      <c r="E37" s="11">
        <f>E26*G37</f>
        <v>809.30692443999999</v>
      </c>
      <c r="G37" s="1">
        <v>2.5621000000000001E-2</v>
      </c>
    </row>
    <row r="38" spans="1:7" ht="13.5" customHeight="1" thickBot="1">
      <c r="A38" s="20" t="s">
        <v>18</v>
      </c>
      <c r="B38" s="29">
        <v>46190.97</v>
      </c>
      <c r="C38" s="21"/>
      <c r="D38" s="1"/>
      <c r="E38" s="22">
        <v>7221.59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205065.57</v>
      </c>
      <c r="C41" s="1"/>
      <c r="D41" s="5">
        <v>210344.28</v>
      </c>
      <c r="E41" s="6">
        <v>40535.370000000003</v>
      </c>
    </row>
    <row r="42" spans="1:7" ht="12.75" customHeight="1">
      <c r="A42" s="18" t="s">
        <v>5</v>
      </c>
      <c r="B42" s="10">
        <v>7590</v>
      </c>
      <c r="C42" s="1"/>
      <c r="D42" s="10">
        <v>6853.86</v>
      </c>
      <c r="E42" s="11">
        <v>1726.14</v>
      </c>
    </row>
    <row r="43" spans="1:7" ht="12.75" customHeight="1">
      <c r="A43" s="18" t="s">
        <v>6</v>
      </c>
      <c r="B43" s="10">
        <v>153831.57</v>
      </c>
      <c r="C43" s="1"/>
      <c r="D43" s="10">
        <v>15799.45</v>
      </c>
      <c r="E43" s="11">
        <v>31587.64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28.151177310000001</v>
      </c>
      <c r="C45" s="1"/>
      <c r="D45" s="10">
        <f>D43*G45</f>
        <v>2.8912993500000002</v>
      </c>
      <c r="E45" s="11">
        <f>E43*G45</f>
        <v>5.7805381200000001</v>
      </c>
      <c r="G45" s="1">
        <v>1.83E-4</v>
      </c>
    </row>
    <row r="46" spans="1:7" ht="12.75" customHeight="1">
      <c r="A46" s="13" t="s">
        <v>9</v>
      </c>
      <c r="B46" s="10">
        <f>B43*G46</f>
        <v>19800.122869409999</v>
      </c>
      <c r="C46" s="1"/>
      <c r="D46" s="10">
        <f>D43*G46</f>
        <v>2033.5946078500001</v>
      </c>
      <c r="E46" s="11">
        <f>E43*G46</f>
        <v>4065.7399073199999</v>
      </c>
      <c r="G46" s="1">
        <v>0.12871299999999999</v>
      </c>
    </row>
    <row r="47" spans="1:7" ht="12.75" customHeight="1">
      <c r="A47" s="13" t="s">
        <v>10</v>
      </c>
      <c r="B47" s="10">
        <f>B43*G47</f>
        <v>24398.302328279999</v>
      </c>
      <c r="C47" s="1"/>
      <c r="D47" s="10">
        <f>D43*G47</f>
        <v>2505.8559678000001</v>
      </c>
      <c r="E47" s="11">
        <f>E43*G47</f>
        <v>5009.92605456</v>
      </c>
      <c r="G47" s="1">
        <v>0.15860399999999999</v>
      </c>
    </row>
    <row r="48" spans="1:7" ht="12.75" customHeight="1">
      <c r="A48" s="13" t="s">
        <v>11</v>
      </c>
      <c r="B48" s="10">
        <f>B43*G48</f>
        <v>12762.174710339999</v>
      </c>
      <c r="C48" s="1"/>
      <c r="D48" s="10">
        <f>D43*G48</f>
        <v>1310.7539709</v>
      </c>
      <c r="E48" s="11">
        <f>E43*G48</f>
        <v>2620.5737896799997</v>
      </c>
      <c r="G48" s="1">
        <v>8.2961999999999994E-2</v>
      </c>
    </row>
    <row r="49" spans="1:7" ht="12.75" customHeight="1">
      <c r="A49" s="13" t="s">
        <v>12</v>
      </c>
      <c r="B49" s="10">
        <f>B43*G49</f>
        <v>21958.533628080004</v>
      </c>
      <c r="C49" s="1"/>
      <c r="D49" s="10">
        <f>D43*G49</f>
        <v>2255.2766908000003</v>
      </c>
      <c r="E49" s="11">
        <f>G49*E43</f>
        <v>4508.9460841600003</v>
      </c>
      <c r="G49" s="1">
        <v>0.14274400000000001</v>
      </c>
    </row>
    <row r="50" spans="1:7">
      <c r="A50" s="13" t="s">
        <v>13</v>
      </c>
      <c r="B50" s="10">
        <f>B43*G50</f>
        <v>18017.21497311</v>
      </c>
      <c r="C50" s="1"/>
      <c r="D50" s="10">
        <f>D43*G50</f>
        <v>1850.4789823500003</v>
      </c>
      <c r="E50" s="11">
        <f>E43*G50</f>
        <v>3699.63915972</v>
      </c>
      <c r="G50" s="1">
        <v>0.117123</v>
      </c>
    </row>
    <row r="51" spans="1:7" ht="12.75" customHeight="1">
      <c r="A51" s="13" t="s">
        <v>14</v>
      </c>
      <c r="B51" s="10">
        <f>B43*G51</f>
        <v>656.86080390000006</v>
      </c>
      <c r="C51" s="1"/>
      <c r="D51" s="10">
        <f>D43*G51</f>
        <v>67.463651500000012</v>
      </c>
      <c r="E51" s="11">
        <f>E43*G51</f>
        <v>134.87922280000001</v>
      </c>
      <c r="G51" s="1">
        <v>4.2700000000000004E-3</v>
      </c>
    </row>
    <row r="52" spans="1:7" ht="12.75" customHeight="1">
      <c r="A52" s="13" t="s">
        <v>15</v>
      </c>
      <c r="B52" s="10">
        <f>B43*G52</f>
        <v>23835.27878208</v>
      </c>
      <c r="C52" s="1"/>
      <c r="D52" s="10">
        <f>D43*G52</f>
        <v>2448.0299808</v>
      </c>
      <c r="E52" s="11">
        <f>E43*G52</f>
        <v>4894.3152921599994</v>
      </c>
      <c r="G52" s="1">
        <v>0.154944</v>
      </c>
    </row>
    <row r="53" spans="1:7">
      <c r="A53" s="13" t="s">
        <v>16</v>
      </c>
      <c r="B53" s="10">
        <f>B43*G53</f>
        <v>28433.45824095</v>
      </c>
      <c r="C53" s="1"/>
      <c r="D53" s="10">
        <f>D43*G53</f>
        <v>2920.29134075</v>
      </c>
      <c r="E53" s="11">
        <f>E43*G53</f>
        <v>5838.5014394</v>
      </c>
      <c r="G53" s="1">
        <v>0.184835</v>
      </c>
    </row>
    <row r="54" spans="1:7" ht="12.75" customHeight="1">
      <c r="A54" s="13" t="s">
        <v>17</v>
      </c>
      <c r="B54" s="10">
        <f>B43*G54</f>
        <v>3941.3186549700004</v>
      </c>
      <c r="C54" s="1"/>
      <c r="D54" s="10">
        <f>D43*G54</f>
        <v>404.79770845000002</v>
      </c>
      <c r="E54" s="11">
        <f>E43*G54</f>
        <v>809.30692443999999</v>
      </c>
      <c r="G54" s="1">
        <v>2.5621000000000001E-2</v>
      </c>
    </row>
    <row r="55" spans="1:7" ht="13.5" customHeight="1" thickBot="1">
      <c r="A55" s="20" t="s">
        <v>18</v>
      </c>
      <c r="B55" s="21">
        <v>43644</v>
      </c>
      <c r="C55" s="1"/>
      <c r="D55" s="29">
        <v>46190.97</v>
      </c>
      <c r="E55" s="22">
        <v>7221.59</v>
      </c>
    </row>
    <row r="56" spans="1:7">
      <c r="C56" s="1"/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>
        <f>D34-D42</f>
        <v>-6853.86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61"/>
  <sheetViews>
    <sheetView topLeftCell="A37" workbookViewId="0">
      <selection activeCell="A57" sqref="A57:D61"/>
    </sheetView>
  </sheetViews>
  <sheetFormatPr defaultColWidth="7.5703125" defaultRowHeight="11.25"/>
  <cols>
    <col min="1" max="1" width="57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0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2" customHeight="1">
      <c r="A1" s="85" t="s">
        <v>767</v>
      </c>
      <c r="B1" s="85"/>
      <c r="C1" s="85"/>
    </row>
    <row r="2" spans="1:7" ht="15">
      <c r="A2" s="58"/>
      <c r="B2" s="58"/>
      <c r="C2" s="58"/>
    </row>
    <row r="3" spans="1:7" ht="44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32">
        <v>214138.3</v>
      </c>
      <c r="D7" s="32">
        <v>209460.35</v>
      </c>
      <c r="E7" s="33">
        <v>71223.960000000006</v>
      </c>
    </row>
    <row r="8" spans="1:7" ht="12.75" customHeight="1">
      <c r="A8" s="18" t="s">
        <v>5</v>
      </c>
      <c r="B8" s="10" t="s">
        <v>151</v>
      </c>
      <c r="D8" s="10" t="s">
        <v>255</v>
      </c>
      <c r="E8" s="11" t="s">
        <v>256</v>
      </c>
    </row>
    <row r="9" spans="1:7" ht="12.75" customHeight="1">
      <c r="A9" s="18" t="s">
        <v>6</v>
      </c>
      <c r="B9" s="10">
        <v>160641.64000000001</v>
      </c>
      <c r="D9" s="10">
        <v>156273.84</v>
      </c>
      <c r="E9" s="11">
        <v>54467.51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29.397420120000003</v>
      </c>
      <c r="D11" s="10">
        <f>D9*G11</f>
        <v>28.59811272</v>
      </c>
      <c r="E11" s="11">
        <f>E9*G11</f>
        <v>9.9675543300000005</v>
      </c>
      <c r="G11" s="1">
        <v>1.83E-4</v>
      </c>
    </row>
    <row r="12" spans="1:7" ht="12.75" customHeight="1">
      <c r="A12" s="13" t="s">
        <v>9</v>
      </c>
      <c r="B12" s="10">
        <f>B9*G12</f>
        <v>20676.667409320002</v>
      </c>
      <c r="D12" s="10">
        <f>D9*G12</f>
        <v>20114.474767919997</v>
      </c>
      <c r="E12" s="11">
        <f>E9*G12</f>
        <v>7010.6766146299997</v>
      </c>
      <c r="G12" s="1">
        <v>0.12871299999999999</v>
      </c>
    </row>
    <row r="13" spans="1:7" ht="12.75" customHeight="1">
      <c r="A13" s="13" t="s">
        <v>10</v>
      </c>
      <c r="B13" s="10">
        <f>B9*G13</f>
        <v>25478.406670560002</v>
      </c>
      <c r="D13" s="10">
        <f>D9*G13</f>
        <v>24785.656119359999</v>
      </c>
      <c r="E13" s="11">
        <f>E9*G13</f>
        <v>8638.7649560400005</v>
      </c>
      <c r="G13" s="1">
        <v>0.15860399999999999</v>
      </c>
    </row>
    <row r="14" spans="1:7" ht="12.75" customHeight="1">
      <c r="A14" s="13" t="s">
        <v>11</v>
      </c>
      <c r="B14" s="10">
        <f>B9*G14</f>
        <v>13327.15173768</v>
      </c>
      <c r="D14" s="10">
        <f>D9*G14</f>
        <v>12964.790314079999</v>
      </c>
      <c r="E14" s="11">
        <f>E9*G14</f>
        <v>4518.7335646199999</v>
      </c>
      <c r="G14" s="1">
        <v>8.2961999999999994E-2</v>
      </c>
    </row>
    <row r="15" spans="1:7" ht="12.75" customHeight="1">
      <c r="A15" s="13" t="s">
        <v>12</v>
      </c>
      <c r="B15" s="10">
        <f>B9*G15</f>
        <v>22930.630260160004</v>
      </c>
      <c r="D15" s="10">
        <f>D9*G15</f>
        <v>22307.153016960001</v>
      </c>
      <c r="E15" s="11">
        <f>G15*E9</f>
        <v>7774.9102474400006</v>
      </c>
      <c r="G15" s="1">
        <v>0.14274400000000001</v>
      </c>
    </row>
    <row r="16" spans="1:7">
      <c r="A16" s="13" t="s">
        <v>13</v>
      </c>
      <c r="B16" s="10">
        <f>B9*G16</f>
        <v>18814.830801720003</v>
      </c>
      <c r="D16" s="10">
        <f>D9*G16</f>
        <v>18303.260962320001</v>
      </c>
      <c r="E16" s="11">
        <f>E9*G16</f>
        <v>6379.3981737300001</v>
      </c>
      <c r="G16" s="1">
        <v>0.117123</v>
      </c>
    </row>
    <row r="17" spans="1:7" ht="12.75" customHeight="1">
      <c r="A17" s="13" t="s">
        <v>14</v>
      </c>
      <c r="B17" s="10">
        <f>B9*G17</f>
        <v>685.93980280000017</v>
      </c>
      <c r="D17" s="10">
        <f>D9*G17</f>
        <v>667.28929679999999</v>
      </c>
      <c r="E17" s="11">
        <f>E9*G17</f>
        <v>232.57626770000002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24890.45826816</v>
      </c>
      <c r="D18" s="10">
        <f>D9*G18</f>
        <v>24213.693864959998</v>
      </c>
      <c r="E18" s="11">
        <f>E9*G18</f>
        <v>8439.4138694400008</v>
      </c>
      <c r="G18" s="1">
        <v>0.154944</v>
      </c>
    </row>
    <row r="19" spans="1:7" ht="22.5">
      <c r="A19" s="13" t="s">
        <v>16</v>
      </c>
      <c r="B19" s="10">
        <f>B9*G19</f>
        <v>29692.197529400004</v>
      </c>
      <c r="D19" s="10">
        <f>D9*G19</f>
        <v>28884.8752164</v>
      </c>
      <c r="E19" s="11">
        <f>E9*G19</f>
        <v>10067.50221085</v>
      </c>
      <c r="G19" s="1">
        <v>0.184835</v>
      </c>
    </row>
    <row r="20" spans="1:7" ht="12.75" customHeight="1">
      <c r="A20" s="13" t="s">
        <v>17</v>
      </c>
      <c r="B20" s="10">
        <f>B9*G20</f>
        <v>4115.7994584400003</v>
      </c>
      <c r="D20" s="10">
        <f>D9*G20</f>
        <v>4003.89205464</v>
      </c>
      <c r="E20" s="11">
        <f>E9*G20</f>
        <v>1395.5120737100001</v>
      </c>
      <c r="G20" s="1">
        <v>2.5621000000000001E-2</v>
      </c>
    </row>
    <row r="21" spans="1:7" ht="13.5" customHeight="1" thickBot="1">
      <c r="A21" s="20" t="s">
        <v>18</v>
      </c>
      <c r="B21" s="21" t="s">
        <v>257</v>
      </c>
      <c r="D21" s="21" t="s">
        <v>258</v>
      </c>
      <c r="E21" s="22" t="s">
        <v>259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32">
        <v>209460.35</v>
      </c>
      <c r="C24" s="32">
        <v>214138.3</v>
      </c>
      <c r="E24" s="33">
        <v>71223.960000000006</v>
      </c>
    </row>
    <row r="25" spans="1:7" ht="12.75" customHeight="1">
      <c r="A25" s="18" t="s">
        <v>5</v>
      </c>
      <c r="B25" s="10" t="s">
        <v>255</v>
      </c>
      <c r="C25" s="10" t="s">
        <v>151</v>
      </c>
      <c r="E25" s="11" t="s">
        <v>256</v>
      </c>
    </row>
    <row r="26" spans="1:7" ht="12.75" customHeight="1">
      <c r="A26" s="18" t="s">
        <v>6</v>
      </c>
      <c r="B26" s="10">
        <v>156273.84</v>
      </c>
      <c r="C26" s="10">
        <v>160641.64000000001</v>
      </c>
      <c r="E26" s="11">
        <v>54467.51</v>
      </c>
    </row>
    <row r="27" spans="1:7" ht="12.75" customHeight="1">
      <c r="A27" s="12" t="s">
        <v>7</v>
      </c>
      <c r="B27" s="10"/>
      <c r="C27" s="10"/>
      <c r="E27" s="11"/>
    </row>
    <row r="28" spans="1:7" ht="12.75" customHeight="1">
      <c r="A28" s="13" t="s">
        <v>19</v>
      </c>
      <c r="B28" s="10">
        <f>B26*G28</f>
        <v>28.59811272</v>
      </c>
      <c r="C28" s="10">
        <f>C26*G28</f>
        <v>29.397420120000003</v>
      </c>
      <c r="E28" s="11">
        <f>E26*G28</f>
        <v>9.9675543300000005</v>
      </c>
      <c r="G28" s="1">
        <v>1.83E-4</v>
      </c>
    </row>
    <row r="29" spans="1:7" ht="12.75" customHeight="1">
      <c r="A29" s="13" t="s">
        <v>9</v>
      </c>
      <c r="B29" s="10">
        <f>B26*G29</f>
        <v>20114.474767919997</v>
      </c>
      <c r="C29" s="10">
        <f>C26*G29</f>
        <v>20676.667409320002</v>
      </c>
      <c r="E29" s="11">
        <f>E26*G29</f>
        <v>7010.6766146299997</v>
      </c>
      <c r="G29" s="1">
        <v>0.12871299999999999</v>
      </c>
    </row>
    <row r="30" spans="1:7" ht="12.75" customHeight="1">
      <c r="A30" s="13" t="s">
        <v>10</v>
      </c>
      <c r="B30" s="10">
        <f>B26*G30</f>
        <v>24785.656119359999</v>
      </c>
      <c r="C30" s="10">
        <f>C26*G30</f>
        <v>25478.406670560002</v>
      </c>
      <c r="E30" s="11">
        <f>E26*G30</f>
        <v>8638.7649560400005</v>
      </c>
      <c r="G30" s="1">
        <v>0.15860399999999999</v>
      </c>
    </row>
    <row r="31" spans="1:7" ht="12.75" customHeight="1">
      <c r="A31" s="13" t="s">
        <v>11</v>
      </c>
      <c r="B31" s="10">
        <f>B26*G31</f>
        <v>12964.790314079999</v>
      </c>
      <c r="C31" s="10">
        <f>C26*G31</f>
        <v>13327.15173768</v>
      </c>
      <c r="E31" s="11">
        <f>E26*G31</f>
        <v>4518.7335646199999</v>
      </c>
      <c r="G31" s="1">
        <v>8.2961999999999994E-2</v>
      </c>
    </row>
    <row r="32" spans="1:7" ht="12.75" customHeight="1">
      <c r="A32" s="13" t="s">
        <v>12</v>
      </c>
      <c r="B32" s="10">
        <f>B26*G32</f>
        <v>22307.153016960001</v>
      </c>
      <c r="C32" s="10">
        <f>C26*G32</f>
        <v>22930.630260160004</v>
      </c>
      <c r="E32" s="11">
        <f>G32*E26</f>
        <v>7774.9102474400006</v>
      </c>
      <c r="G32" s="1">
        <v>0.14274400000000001</v>
      </c>
    </row>
    <row r="33" spans="1:7">
      <c r="A33" s="13" t="s">
        <v>13</v>
      </c>
      <c r="B33" s="10">
        <f>B26*G33</f>
        <v>18303.260962320001</v>
      </c>
      <c r="C33" s="10">
        <f>C26*G33</f>
        <v>18814.830801720003</v>
      </c>
      <c r="E33" s="11">
        <f>E26*G33</f>
        <v>6379.3981737300001</v>
      </c>
      <c r="G33" s="1">
        <v>0.117123</v>
      </c>
    </row>
    <row r="34" spans="1:7" ht="12.75" customHeight="1">
      <c r="A34" s="13" t="s">
        <v>14</v>
      </c>
      <c r="B34" s="10">
        <f>B26*G34</f>
        <v>667.28929679999999</v>
      </c>
      <c r="C34" s="10">
        <f>C26*G34</f>
        <v>685.93980280000017</v>
      </c>
      <c r="E34" s="11">
        <f>E26*G34</f>
        <v>232.57626770000002</v>
      </c>
      <c r="G34" s="1">
        <v>4.2700000000000004E-3</v>
      </c>
    </row>
    <row r="35" spans="1:7" ht="12.75" customHeight="1">
      <c r="A35" s="13" t="s">
        <v>15</v>
      </c>
      <c r="B35" s="10">
        <f>B26*G35</f>
        <v>24213.693864959998</v>
      </c>
      <c r="C35" s="10">
        <f>C26*G35</f>
        <v>24890.45826816</v>
      </c>
      <c r="E35" s="11">
        <f>E26*G35</f>
        <v>8439.4138694400008</v>
      </c>
      <c r="G35" s="1">
        <v>0.154944</v>
      </c>
    </row>
    <row r="36" spans="1:7" ht="22.5">
      <c r="A36" s="13" t="s">
        <v>16</v>
      </c>
      <c r="B36" s="10">
        <f>B26*G36</f>
        <v>28884.8752164</v>
      </c>
      <c r="C36" s="10">
        <f>C26*G36</f>
        <v>29692.197529400004</v>
      </c>
      <c r="E36" s="11">
        <f>E26*G36</f>
        <v>10067.50221085</v>
      </c>
      <c r="G36" s="1">
        <v>0.184835</v>
      </c>
    </row>
    <row r="37" spans="1:7" ht="12.75" customHeight="1">
      <c r="A37" s="13" t="s">
        <v>17</v>
      </c>
      <c r="B37" s="10">
        <f>B26*G37</f>
        <v>4003.89205464</v>
      </c>
      <c r="C37" s="10">
        <f>C26*G37</f>
        <v>4115.7994584400003</v>
      </c>
      <c r="E37" s="11">
        <f>E26*G37</f>
        <v>1395.5120737100001</v>
      </c>
      <c r="G37" s="1">
        <v>2.5621000000000001E-2</v>
      </c>
    </row>
    <row r="38" spans="1:7" ht="13.5" customHeight="1" thickBot="1">
      <c r="A38" s="20" t="s">
        <v>18</v>
      </c>
      <c r="B38" s="21" t="s">
        <v>258</v>
      </c>
      <c r="C38" s="21" t="s">
        <v>257</v>
      </c>
      <c r="E38" s="22" t="s">
        <v>259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32">
        <v>214138.3</v>
      </c>
      <c r="D41" s="32">
        <v>209460.35</v>
      </c>
      <c r="E41" s="33">
        <v>71223.960000000006</v>
      </c>
    </row>
    <row r="42" spans="1:7" ht="12.75" customHeight="1">
      <c r="A42" s="18" t="s">
        <v>5</v>
      </c>
      <c r="B42" s="10" t="s">
        <v>151</v>
      </c>
      <c r="D42" s="10" t="s">
        <v>255</v>
      </c>
      <c r="E42" s="11" t="s">
        <v>256</v>
      </c>
    </row>
    <row r="43" spans="1:7" ht="12.75" customHeight="1">
      <c r="A43" s="18" t="s">
        <v>6</v>
      </c>
      <c r="B43" s="10">
        <v>160641.64000000001</v>
      </c>
      <c r="D43" s="10">
        <v>156273.84</v>
      </c>
      <c r="E43" s="11">
        <v>54467.51</v>
      </c>
    </row>
    <row r="44" spans="1:7" ht="12.75" customHeight="1">
      <c r="A44" s="12" t="s">
        <v>7</v>
      </c>
      <c r="B44" s="10"/>
      <c r="D44" s="10"/>
      <c r="E44" s="11"/>
    </row>
    <row r="45" spans="1:7" ht="12.75" customHeight="1">
      <c r="A45" s="13" t="s">
        <v>19</v>
      </c>
      <c r="B45" s="10">
        <f>B43*G45</f>
        <v>29.397420120000003</v>
      </c>
      <c r="D45" s="10">
        <f>D43*G45</f>
        <v>28.59811272</v>
      </c>
      <c r="E45" s="11">
        <f>E43*G45</f>
        <v>9.9675543300000005</v>
      </c>
      <c r="G45" s="1">
        <v>1.83E-4</v>
      </c>
    </row>
    <row r="46" spans="1:7" ht="12.75" customHeight="1">
      <c r="A46" s="13" t="s">
        <v>9</v>
      </c>
      <c r="B46" s="10">
        <f>B43*G46</f>
        <v>20676.667409320002</v>
      </c>
      <c r="D46" s="10">
        <f>D43*G46</f>
        <v>20114.474767919997</v>
      </c>
      <c r="E46" s="11">
        <f>E43*G46</f>
        <v>7010.6766146299997</v>
      </c>
      <c r="G46" s="1">
        <v>0.12871299999999999</v>
      </c>
    </row>
    <row r="47" spans="1:7" ht="12.75" customHeight="1">
      <c r="A47" s="13" t="s">
        <v>10</v>
      </c>
      <c r="B47" s="10">
        <f>B43*G47</f>
        <v>25478.406670560002</v>
      </c>
      <c r="D47" s="10">
        <f>D43*G47</f>
        <v>24785.656119359999</v>
      </c>
      <c r="E47" s="11">
        <f>E43*G47</f>
        <v>8638.7649560400005</v>
      </c>
      <c r="G47" s="1">
        <v>0.15860399999999999</v>
      </c>
    </row>
    <row r="48" spans="1:7" ht="12.75" customHeight="1">
      <c r="A48" s="13" t="s">
        <v>11</v>
      </c>
      <c r="B48" s="10">
        <f>B43*G48</f>
        <v>13327.15173768</v>
      </c>
      <c r="D48" s="10">
        <f>D43*G48</f>
        <v>12964.790314079999</v>
      </c>
      <c r="E48" s="11">
        <f>E43*G48</f>
        <v>4518.7335646199999</v>
      </c>
      <c r="G48" s="1">
        <v>8.2961999999999994E-2</v>
      </c>
    </row>
    <row r="49" spans="1:7" ht="12.75" customHeight="1">
      <c r="A49" s="13" t="s">
        <v>12</v>
      </c>
      <c r="B49" s="10">
        <f>B43*G49</f>
        <v>22930.630260160004</v>
      </c>
      <c r="D49" s="10">
        <f>D43*G49</f>
        <v>22307.153016960001</v>
      </c>
      <c r="E49" s="11">
        <f>G49*E43</f>
        <v>7774.9102474400006</v>
      </c>
      <c r="G49" s="1">
        <v>0.14274400000000001</v>
      </c>
    </row>
    <row r="50" spans="1:7">
      <c r="A50" s="13" t="s">
        <v>13</v>
      </c>
      <c r="B50" s="10">
        <f>B43*G50</f>
        <v>18814.830801720003</v>
      </c>
      <c r="D50" s="10">
        <f>D43*G50</f>
        <v>18303.260962320001</v>
      </c>
      <c r="E50" s="11">
        <f>E43*G50</f>
        <v>6379.3981737300001</v>
      </c>
      <c r="G50" s="1">
        <v>0.117123</v>
      </c>
    </row>
    <row r="51" spans="1:7" ht="12.75" customHeight="1">
      <c r="A51" s="13" t="s">
        <v>14</v>
      </c>
      <c r="B51" s="10">
        <f>B43*G51</f>
        <v>685.93980280000017</v>
      </c>
      <c r="D51" s="10">
        <f>D43*G51</f>
        <v>667.28929679999999</v>
      </c>
      <c r="E51" s="11">
        <f>E43*G51</f>
        <v>232.57626770000002</v>
      </c>
      <c r="G51" s="1">
        <v>4.2700000000000004E-3</v>
      </c>
    </row>
    <row r="52" spans="1:7" ht="12.75" customHeight="1">
      <c r="A52" s="13" t="s">
        <v>15</v>
      </c>
      <c r="B52" s="10">
        <f>B43*G52</f>
        <v>24890.45826816</v>
      </c>
      <c r="D52" s="10">
        <f>D43*G52</f>
        <v>24213.693864959998</v>
      </c>
      <c r="E52" s="11">
        <f>E43*G52</f>
        <v>8439.4138694400008</v>
      </c>
      <c r="G52" s="1">
        <v>0.154944</v>
      </c>
    </row>
    <row r="53" spans="1:7" ht="22.5">
      <c r="A53" s="13" t="s">
        <v>16</v>
      </c>
      <c r="B53" s="10">
        <f>B43*G53</f>
        <v>29692.197529400004</v>
      </c>
      <c r="D53" s="10">
        <f>D43*G53</f>
        <v>28884.8752164</v>
      </c>
      <c r="E53" s="11">
        <f>E43*G53</f>
        <v>10067.50221085</v>
      </c>
      <c r="G53" s="1">
        <v>0.184835</v>
      </c>
    </row>
    <row r="54" spans="1:7" ht="12.75" customHeight="1">
      <c r="A54" s="13" t="s">
        <v>17</v>
      </c>
      <c r="B54" s="10">
        <f>B43*G54</f>
        <v>4115.7994584400003</v>
      </c>
      <c r="D54" s="10">
        <f>D43*G54</f>
        <v>4003.89205464</v>
      </c>
      <c r="E54" s="11">
        <f>E43*G54</f>
        <v>1395.5120737100001</v>
      </c>
      <c r="G54" s="1">
        <v>2.5621000000000001E-2</v>
      </c>
    </row>
    <row r="55" spans="1:7" ht="13.5" customHeight="1" thickBot="1">
      <c r="A55" s="20" t="s">
        <v>18</v>
      </c>
      <c r="B55" s="21" t="s">
        <v>257</v>
      </c>
      <c r="D55" s="21" t="s">
        <v>258</v>
      </c>
      <c r="E55" s="22" t="s">
        <v>259</v>
      </c>
    </row>
    <row r="57" spans="1:7" ht="12.75">
      <c r="A57" s="93" t="s">
        <v>832</v>
      </c>
      <c r="B57" s="93"/>
      <c r="C57" s="93"/>
      <c r="D57" s="93"/>
    </row>
    <row r="58" spans="1:7" ht="12">
      <c r="A58" s="82" t="s">
        <v>0</v>
      </c>
      <c r="B58" s="82"/>
      <c r="C58" s="77">
        <f>C21-C40</f>
        <v>0</v>
      </c>
      <c r="D58" s="78">
        <f>D31-D39</f>
        <v>0</v>
      </c>
    </row>
    <row r="59" spans="1:7" ht="12">
      <c r="A59" s="82" t="s">
        <v>1</v>
      </c>
      <c r="B59" s="82"/>
      <c r="C59" s="77">
        <f>C32-C51</f>
        <v>22930.630260160004</v>
      </c>
      <c r="D59" s="79">
        <f>D32-D54</f>
        <v>-4003.89205464</v>
      </c>
    </row>
    <row r="60" spans="1:7" ht="12">
      <c r="A60" s="83" t="s">
        <v>2</v>
      </c>
      <c r="B60" s="83"/>
      <c r="C60" s="80">
        <f>C20-C39</f>
        <v>0</v>
      </c>
      <c r="D60" s="79" t="e">
        <f>D33-D55</f>
        <v>#VALUE!</v>
      </c>
    </row>
    <row r="61" spans="1:7" ht="24">
      <c r="A61" s="82" t="s">
        <v>3</v>
      </c>
      <c r="B61" s="82"/>
      <c r="C61" s="81">
        <f>[1]ерши!$H$317</f>
        <v>174673.59999999998</v>
      </c>
      <c r="D61" s="78">
        <v>565689.03</v>
      </c>
    </row>
  </sheetData>
  <mergeCells count="6">
    <mergeCell ref="A39:C40"/>
    <mergeCell ref="A57:D57"/>
    <mergeCell ref="A22:C23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63"/>
  <sheetViews>
    <sheetView topLeftCell="A34" workbookViewId="0">
      <selection activeCell="A59" sqref="A59:D63"/>
    </sheetView>
  </sheetViews>
  <sheetFormatPr defaultColWidth="7.5703125" defaultRowHeight="11.25"/>
  <cols>
    <col min="1" max="1" width="60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8" customHeight="1">
      <c r="A1" s="85" t="s">
        <v>768</v>
      </c>
      <c r="B1" s="85"/>
      <c r="C1" s="85"/>
    </row>
    <row r="2" spans="1:7" ht="15">
      <c r="A2" s="58"/>
      <c r="B2" s="58"/>
      <c r="C2" s="58"/>
    </row>
    <row r="3" spans="1:7" ht="40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659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218031.12</v>
      </c>
      <c r="D7" s="5">
        <v>189774.45</v>
      </c>
      <c r="E7" s="6">
        <v>86243.16</v>
      </c>
    </row>
    <row r="8" spans="1:7" ht="12.75" customHeight="1">
      <c r="A8" s="18" t="s">
        <v>5</v>
      </c>
      <c r="B8" s="10" t="s">
        <v>151</v>
      </c>
      <c r="D8" s="10" t="s">
        <v>260</v>
      </c>
      <c r="E8" s="11" t="s">
        <v>261</v>
      </c>
    </row>
    <row r="9" spans="1:7" ht="12.75" customHeight="1">
      <c r="A9" s="18" t="s">
        <v>6</v>
      </c>
      <c r="B9" s="10">
        <v>162856.79999999999</v>
      </c>
      <c r="D9" s="10">
        <v>141925.16</v>
      </c>
      <c r="E9" s="11">
        <v>64934.09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29.8027944</v>
      </c>
      <c r="D11" s="10">
        <f>D9*G11</f>
        <v>25.972304279999999</v>
      </c>
      <c r="E11" s="11">
        <f>E9*G11</f>
        <v>11.882938469999999</v>
      </c>
      <c r="G11" s="1">
        <v>1.83E-4</v>
      </c>
    </row>
    <row r="12" spans="1:7" ht="12.75" customHeight="1">
      <c r="A12" s="13" t="s">
        <v>9</v>
      </c>
      <c r="B12" s="10">
        <f>B9*G12</f>
        <v>20961.787298399999</v>
      </c>
      <c r="D12" s="10">
        <f>D9*G12</f>
        <v>18267.613119080001</v>
      </c>
      <c r="E12" s="11">
        <f>E9*G12</f>
        <v>8357.8615261699997</v>
      </c>
      <c r="G12" s="1">
        <v>0.12871299999999999</v>
      </c>
    </row>
    <row r="13" spans="1:7" ht="12.75" customHeight="1">
      <c r="A13" s="13" t="s">
        <v>10</v>
      </c>
      <c r="B13" s="10">
        <f>B9*G13</f>
        <v>25829.739907199997</v>
      </c>
      <c r="D13" s="10">
        <f>D9*G13</f>
        <v>22509.898076639998</v>
      </c>
      <c r="E13" s="11">
        <f>E9*G13</f>
        <v>10298.806410359999</v>
      </c>
      <c r="G13" s="1">
        <v>0.15860399999999999</v>
      </c>
    </row>
    <row r="14" spans="1:7" ht="12.75" customHeight="1">
      <c r="A14" s="13" t="s">
        <v>11</v>
      </c>
      <c r="B14" s="10">
        <f>B9*G14</f>
        <v>13510.925841599998</v>
      </c>
      <c r="D14" s="10">
        <f>D9*G14</f>
        <v>11774.39512392</v>
      </c>
      <c r="E14" s="11">
        <f>E9*G14</f>
        <v>5387.0619745799995</v>
      </c>
      <c r="G14" s="1">
        <v>8.2961999999999994E-2</v>
      </c>
    </row>
    <row r="15" spans="1:7" ht="12.75" customHeight="1">
      <c r="A15" s="13" t="s">
        <v>12</v>
      </c>
      <c r="B15" s="10">
        <f>B9*G15</f>
        <v>23246.831059200002</v>
      </c>
      <c r="D15" s="10">
        <f>D9*G15</f>
        <v>20258.965039040002</v>
      </c>
      <c r="E15" s="11">
        <f>G15*E9</f>
        <v>9268.95174296</v>
      </c>
      <c r="G15" s="1">
        <v>0.14274400000000001</v>
      </c>
    </row>
    <row r="16" spans="1:7">
      <c r="A16" s="13" t="s">
        <v>13</v>
      </c>
      <c r="B16" s="10">
        <f>B9*G16</f>
        <v>19074.2769864</v>
      </c>
      <c r="D16" s="10">
        <f>D9*G16</f>
        <v>16622.70051468</v>
      </c>
      <c r="E16" s="11">
        <f>E9*G16</f>
        <v>7605.2754230700002</v>
      </c>
      <c r="G16" s="1">
        <v>0.117123</v>
      </c>
    </row>
    <row r="17" spans="1:7" ht="12.75" customHeight="1">
      <c r="A17" s="13" t="s">
        <v>14</v>
      </c>
      <c r="B17" s="10">
        <f>B9*G17</f>
        <v>695.39853600000004</v>
      </c>
      <c r="D17" s="10">
        <f>D9*G17</f>
        <v>606.02043320000007</v>
      </c>
      <c r="E17" s="11">
        <f>E9*G17</f>
        <v>277.26856429999998</v>
      </c>
      <c r="G17" s="1">
        <v>4.2700000000000004E-3</v>
      </c>
    </row>
    <row r="18" spans="1:7" ht="12.75" customHeight="1">
      <c r="A18" s="13" t="s">
        <v>15</v>
      </c>
      <c r="B18" s="10">
        <f>B9*G18</f>
        <v>25233.684019199998</v>
      </c>
      <c r="D18" s="10">
        <f>D9*G18</f>
        <v>21990.451991040001</v>
      </c>
      <c r="E18" s="11">
        <f>E9*G18</f>
        <v>10061.14764096</v>
      </c>
      <c r="G18" s="1">
        <v>0.154944</v>
      </c>
    </row>
    <row r="19" spans="1:7" ht="22.5">
      <c r="A19" s="13" t="s">
        <v>16</v>
      </c>
      <c r="B19" s="10">
        <f>B9*G19</f>
        <v>30101.636627999997</v>
      </c>
      <c r="D19" s="10">
        <f>D9*G19</f>
        <v>26232.736948599999</v>
      </c>
      <c r="E19" s="11">
        <f>E9*G19</f>
        <v>12002.092525149999</v>
      </c>
      <c r="G19" s="1">
        <v>0.184835</v>
      </c>
    </row>
    <row r="20" spans="1:7" ht="12.75" customHeight="1">
      <c r="A20" s="13" t="s">
        <v>17</v>
      </c>
      <c r="B20" s="10">
        <f>B9*G20</f>
        <v>4172.5540727999996</v>
      </c>
      <c r="D20" s="10">
        <f>D9*G20</f>
        <v>3636.2645243600005</v>
      </c>
      <c r="E20" s="11">
        <f>E9*G20</f>
        <v>1663.6763198900001</v>
      </c>
      <c r="G20" s="1">
        <v>2.5621000000000001E-2</v>
      </c>
    </row>
    <row r="21" spans="1:7" ht="13.5" customHeight="1" thickBot="1">
      <c r="A21" s="20" t="s">
        <v>18</v>
      </c>
      <c r="B21" s="34" t="s">
        <v>262</v>
      </c>
      <c r="D21" s="34" t="s">
        <v>263</v>
      </c>
      <c r="E21" s="35" t="s">
        <v>264</v>
      </c>
    </row>
    <row r="22" spans="1:7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189774.45</v>
      </c>
      <c r="C24" s="5">
        <v>218031.12</v>
      </c>
      <c r="E24" s="6">
        <v>86243.16</v>
      </c>
    </row>
    <row r="25" spans="1:7" ht="12.75" customHeight="1">
      <c r="A25" s="18" t="s">
        <v>5</v>
      </c>
      <c r="B25" s="10" t="s">
        <v>260</v>
      </c>
      <c r="C25" s="10" t="s">
        <v>151</v>
      </c>
      <c r="E25" s="11" t="s">
        <v>261</v>
      </c>
    </row>
    <row r="26" spans="1:7" ht="12.75" customHeight="1">
      <c r="A26" s="18" t="s">
        <v>6</v>
      </c>
      <c r="B26" s="10">
        <v>141925.16</v>
      </c>
      <c r="C26" s="10">
        <v>162856.79999999999</v>
      </c>
      <c r="E26" s="11">
        <v>64934.09</v>
      </c>
    </row>
    <row r="27" spans="1:7" ht="12.75" customHeight="1">
      <c r="A27" s="12" t="s">
        <v>7</v>
      </c>
      <c r="B27" s="10"/>
      <c r="C27" s="10"/>
      <c r="E27" s="11"/>
    </row>
    <row r="28" spans="1:7" ht="12.75" customHeight="1">
      <c r="A28" s="13" t="s">
        <v>19</v>
      </c>
      <c r="B28" s="10">
        <f>B26*G28</f>
        <v>25.972304279999999</v>
      </c>
      <c r="C28" s="10">
        <f>C26*G28</f>
        <v>29.8027944</v>
      </c>
      <c r="E28" s="11">
        <f>E26*G28</f>
        <v>11.882938469999999</v>
      </c>
      <c r="G28" s="1">
        <v>1.83E-4</v>
      </c>
    </row>
    <row r="29" spans="1:7" ht="12.75" customHeight="1">
      <c r="A29" s="13" t="s">
        <v>9</v>
      </c>
      <c r="B29" s="10">
        <f>B26*G29</f>
        <v>18267.613119080001</v>
      </c>
      <c r="C29" s="10">
        <f>C26*G29</f>
        <v>20961.787298399999</v>
      </c>
      <c r="E29" s="11">
        <f>E26*G29</f>
        <v>8357.8615261699997</v>
      </c>
      <c r="G29" s="1">
        <v>0.12871299999999999</v>
      </c>
    </row>
    <row r="30" spans="1:7" ht="12.75" customHeight="1">
      <c r="A30" s="13" t="s">
        <v>10</v>
      </c>
      <c r="B30" s="10">
        <f>B26*G30</f>
        <v>22509.898076639998</v>
      </c>
      <c r="C30" s="10">
        <f>C26*G30</f>
        <v>25829.739907199997</v>
      </c>
      <c r="E30" s="11">
        <f>E26*G30</f>
        <v>10298.806410359999</v>
      </c>
      <c r="G30" s="1">
        <v>0.15860399999999999</v>
      </c>
    </row>
    <row r="31" spans="1:7" ht="12.75" customHeight="1">
      <c r="A31" s="13" t="s">
        <v>11</v>
      </c>
      <c r="B31" s="10">
        <f>B26*G31</f>
        <v>11774.39512392</v>
      </c>
      <c r="C31" s="10">
        <f>C26*G31</f>
        <v>13510.925841599998</v>
      </c>
      <c r="E31" s="11">
        <f>E26*G31</f>
        <v>5387.0619745799995</v>
      </c>
      <c r="G31" s="1">
        <v>8.2961999999999994E-2</v>
      </c>
    </row>
    <row r="32" spans="1:7" ht="12.75" customHeight="1">
      <c r="A32" s="13" t="s">
        <v>12</v>
      </c>
      <c r="B32" s="10">
        <f>B26*G32</f>
        <v>20258.965039040002</v>
      </c>
      <c r="C32" s="10">
        <f>C26*G32</f>
        <v>23246.831059200002</v>
      </c>
      <c r="E32" s="11">
        <f>G32*E26</f>
        <v>9268.95174296</v>
      </c>
      <c r="G32" s="1">
        <v>0.14274400000000001</v>
      </c>
    </row>
    <row r="33" spans="1:7">
      <c r="A33" s="13" t="s">
        <v>13</v>
      </c>
      <c r="B33" s="10">
        <f>B26*G33</f>
        <v>16622.70051468</v>
      </c>
      <c r="C33" s="10">
        <f>C26*G33</f>
        <v>19074.2769864</v>
      </c>
      <c r="E33" s="11">
        <f>E26*G33</f>
        <v>7605.2754230700002</v>
      </c>
      <c r="G33" s="1">
        <v>0.117123</v>
      </c>
    </row>
    <row r="34" spans="1:7" ht="12.75" customHeight="1">
      <c r="A34" s="13" t="s">
        <v>14</v>
      </c>
      <c r="B34" s="10">
        <f>B26*G34</f>
        <v>606.02043320000007</v>
      </c>
      <c r="C34" s="10">
        <f>C26*G34</f>
        <v>695.39853600000004</v>
      </c>
      <c r="E34" s="11">
        <f>E26*G34</f>
        <v>277.26856429999998</v>
      </c>
      <c r="G34" s="1">
        <v>4.2700000000000004E-3</v>
      </c>
    </row>
    <row r="35" spans="1:7" ht="12.75" customHeight="1">
      <c r="A35" s="13" t="s">
        <v>15</v>
      </c>
      <c r="B35" s="10">
        <f>B26*G35</f>
        <v>21990.451991040001</v>
      </c>
      <c r="C35" s="10">
        <f>C26*G35</f>
        <v>25233.684019199998</v>
      </c>
      <c r="E35" s="11">
        <f>E26*G35</f>
        <v>10061.14764096</v>
      </c>
      <c r="G35" s="1">
        <v>0.154944</v>
      </c>
    </row>
    <row r="36" spans="1:7" ht="22.5">
      <c r="A36" s="13" t="s">
        <v>16</v>
      </c>
      <c r="B36" s="10">
        <f>B26*G36</f>
        <v>26232.736948599999</v>
      </c>
      <c r="C36" s="10">
        <f>C26*G36</f>
        <v>30101.636627999997</v>
      </c>
      <c r="E36" s="11">
        <f>E26*G36</f>
        <v>12002.092525149999</v>
      </c>
      <c r="G36" s="1">
        <v>0.184835</v>
      </c>
    </row>
    <row r="37" spans="1:7" ht="12.75" customHeight="1">
      <c r="A37" s="13" t="s">
        <v>17</v>
      </c>
      <c r="B37" s="10">
        <f>B26*G37</f>
        <v>3636.2645243600005</v>
      </c>
      <c r="C37" s="10">
        <f>C26*G37</f>
        <v>4172.5540727999996</v>
      </c>
      <c r="E37" s="11">
        <f>E26*G37</f>
        <v>1663.6763198900001</v>
      </c>
      <c r="G37" s="1">
        <v>2.5621000000000001E-2</v>
      </c>
    </row>
    <row r="38" spans="1:7" ht="13.5" customHeight="1" thickBot="1">
      <c r="A38" s="20" t="s">
        <v>18</v>
      </c>
      <c r="B38" s="34" t="s">
        <v>263</v>
      </c>
      <c r="C38" s="34" t="s">
        <v>262</v>
      </c>
      <c r="E38" s="35" t="s">
        <v>264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218031.12</v>
      </c>
      <c r="D41" s="5">
        <v>189774.45</v>
      </c>
      <c r="E41" s="6">
        <v>86243.16</v>
      </c>
    </row>
    <row r="42" spans="1:7" ht="12.75" customHeight="1">
      <c r="A42" s="18" t="s">
        <v>5</v>
      </c>
      <c r="B42" s="10" t="s">
        <v>151</v>
      </c>
      <c r="D42" s="10" t="s">
        <v>260</v>
      </c>
      <c r="E42" s="11" t="s">
        <v>261</v>
      </c>
    </row>
    <row r="43" spans="1:7" ht="12.75" customHeight="1">
      <c r="A43" s="18" t="s">
        <v>6</v>
      </c>
      <c r="B43" s="10">
        <v>162856.79999999999</v>
      </c>
      <c r="D43" s="10">
        <v>141925.16</v>
      </c>
      <c r="E43" s="11">
        <v>64934.09</v>
      </c>
    </row>
    <row r="44" spans="1:7" ht="12.75" customHeight="1">
      <c r="A44" s="12" t="s">
        <v>7</v>
      </c>
      <c r="B44" s="10"/>
      <c r="D44" s="10"/>
      <c r="E44" s="11"/>
    </row>
    <row r="45" spans="1:7" ht="12.75" customHeight="1">
      <c r="A45" s="13" t="s">
        <v>19</v>
      </c>
      <c r="B45" s="10">
        <f>B43*G45</f>
        <v>29.8027944</v>
      </c>
      <c r="D45" s="10">
        <f>D43*G45</f>
        <v>25.972304279999999</v>
      </c>
      <c r="E45" s="11">
        <f>E43*G45</f>
        <v>11.882938469999999</v>
      </c>
      <c r="G45" s="1">
        <v>1.83E-4</v>
      </c>
    </row>
    <row r="46" spans="1:7" ht="12.75" customHeight="1">
      <c r="A46" s="13" t="s">
        <v>9</v>
      </c>
      <c r="B46" s="10">
        <f>B43*G46</f>
        <v>20961.787298399999</v>
      </c>
      <c r="D46" s="10">
        <f>D43*G46</f>
        <v>18267.613119080001</v>
      </c>
      <c r="E46" s="11">
        <f>E43*G46</f>
        <v>8357.8615261699997</v>
      </c>
      <c r="G46" s="1">
        <v>0.12871299999999999</v>
      </c>
    </row>
    <row r="47" spans="1:7" ht="12.75" customHeight="1">
      <c r="A47" s="13" t="s">
        <v>10</v>
      </c>
      <c r="B47" s="10">
        <f>B43*G47</f>
        <v>25829.739907199997</v>
      </c>
      <c r="D47" s="10">
        <f>D43*G47</f>
        <v>22509.898076639998</v>
      </c>
      <c r="E47" s="11">
        <f>E43*G47</f>
        <v>10298.806410359999</v>
      </c>
      <c r="G47" s="1">
        <v>0.15860399999999999</v>
      </c>
    </row>
    <row r="48" spans="1:7" ht="12.75" customHeight="1">
      <c r="A48" s="13" t="s">
        <v>11</v>
      </c>
      <c r="B48" s="10">
        <f>B43*G48</f>
        <v>13510.925841599998</v>
      </c>
      <c r="D48" s="10">
        <f>D43*G48</f>
        <v>11774.39512392</v>
      </c>
      <c r="E48" s="11">
        <f>E43*G48</f>
        <v>5387.0619745799995</v>
      </c>
      <c r="G48" s="1">
        <v>8.2961999999999994E-2</v>
      </c>
    </row>
    <row r="49" spans="1:7" ht="12.75" customHeight="1">
      <c r="A49" s="13" t="s">
        <v>12</v>
      </c>
      <c r="B49" s="10">
        <f>B43*G49</f>
        <v>23246.831059200002</v>
      </c>
      <c r="D49" s="10">
        <f>D43*G49</f>
        <v>20258.965039040002</v>
      </c>
      <c r="E49" s="11">
        <f>G49*E43</f>
        <v>9268.95174296</v>
      </c>
      <c r="G49" s="1">
        <v>0.14274400000000001</v>
      </c>
    </row>
    <row r="50" spans="1:7">
      <c r="A50" s="13" t="s">
        <v>13</v>
      </c>
      <c r="B50" s="10">
        <f>B43*G50</f>
        <v>19074.2769864</v>
      </c>
      <c r="D50" s="10">
        <f>D43*G50</f>
        <v>16622.70051468</v>
      </c>
      <c r="E50" s="11">
        <f>E43*G50</f>
        <v>7605.2754230700002</v>
      </c>
      <c r="G50" s="1">
        <v>0.117123</v>
      </c>
    </row>
    <row r="51" spans="1:7" ht="12.75" customHeight="1">
      <c r="A51" s="13" t="s">
        <v>14</v>
      </c>
      <c r="B51" s="10">
        <f>B43*G51</f>
        <v>695.39853600000004</v>
      </c>
      <c r="D51" s="10">
        <f>D43*G51</f>
        <v>606.02043320000007</v>
      </c>
      <c r="E51" s="11">
        <f>E43*G51</f>
        <v>277.26856429999998</v>
      </c>
      <c r="G51" s="1">
        <v>4.2700000000000004E-3</v>
      </c>
    </row>
    <row r="52" spans="1:7" ht="12.75" customHeight="1">
      <c r="A52" s="13" t="s">
        <v>15</v>
      </c>
      <c r="B52" s="10">
        <f>B43*G52</f>
        <v>25233.684019199998</v>
      </c>
      <c r="D52" s="10">
        <f>D43*G52</f>
        <v>21990.451991040001</v>
      </c>
      <c r="E52" s="11">
        <f>E43*G52</f>
        <v>10061.14764096</v>
      </c>
      <c r="G52" s="1">
        <v>0.154944</v>
      </c>
    </row>
    <row r="53" spans="1:7" ht="22.5">
      <c r="A53" s="13" t="s">
        <v>16</v>
      </c>
      <c r="B53" s="10">
        <f>B43*G53</f>
        <v>30101.636627999997</v>
      </c>
      <c r="D53" s="10">
        <f>D43*G53</f>
        <v>26232.736948599999</v>
      </c>
      <c r="E53" s="11">
        <f>E43*G53</f>
        <v>12002.092525149999</v>
      </c>
      <c r="G53" s="1">
        <v>0.184835</v>
      </c>
    </row>
    <row r="54" spans="1:7" ht="12.75" customHeight="1">
      <c r="A54" s="13" t="s">
        <v>17</v>
      </c>
      <c r="B54" s="10">
        <f>B43*G54</f>
        <v>4172.5540727999996</v>
      </c>
      <c r="D54" s="10">
        <f>D43*G54</f>
        <v>3636.2645243600005</v>
      </c>
      <c r="E54" s="11">
        <f>E43*G54</f>
        <v>1663.6763198900001</v>
      </c>
      <c r="G54" s="1">
        <v>2.5621000000000001E-2</v>
      </c>
    </row>
    <row r="55" spans="1:7" ht="13.5" customHeight="1" thickBot="1">
      <c r="A55" s="20" t="s">
        <v>18</v>
      </c>
      <c r="B55" s="34" t="s">
        <v>262</v>
      </c>
      <c r="D55" s="34" t="s">
        <v>263</v>
      </c>
      <c r="E55" s="35" t="s">
        <v>264</v>
      </c>
    </row>
    <row r="57" spans="1:7" ht="12.75">
      <c r="A57" s="73" t="s">
        <v>829</v>
      </c>
      <c r="B57" s="72">
        <v>14</v>
      </c>
    </row>
    <row r="59" spans="1:7" ht="12.75">
      <c r="A59" s="93" t="s">
        <v>832</v>
      </c>
      <c r="B59" s="93"/>
      <c r="C59" s="93"/>
      <c r="D59" s="93"/>
    </row>
    <row r="60" spans="1:7" ht="12">
      <c r="A60" s="82" t="s">
        <v>0</v>
      </c>
      <c r="B60" s="82"/>
      <c r="C60" s="77">
        <f>C23-C42</f>
        <v>0</v>
      </c>
      <c r="D60" s="78">
        <f>D33-D41</f>
        <v>-189774.45</v>
      </c>
    </row>
    <row r="61" spans="1:7" ht="12">
      <c r="A61" s="82" t="s">
        <v>1</v>
      </c>
      <c r="B61" s="82"/>
      <c r="C61" s="77">
        <f>C34-C53</f>
        <v>695.39853600000004</v>
      </c>
      <c r="D61" s="79">
        <f>D34-D56</f>
        <v>0</v>
      </c>
    </row>
    <row r="62" spans="1:7" ht="12">
      <c r="A62" s="83" t="s">
        <v>2</v>
      </c>
      <c r="B62" s="83"/>
      <c r="C62" s="80">
        <f>C22-C41</f>
        <v>0</v>
      </c>
      <c r="D62" s="79">
        <f>D35-D57</f>
        <v>0</v>
      </c>
    </row>
    <row r="63" spans="1:7" ht="24">
      <c r="A63" s="82" t="s">
        <v>3</v>
      </c>
      <c r="B63" s="82"/>
      <c r="C63" s="81">
        <f>[1]ерши!$H$317</f>
        <v>174673.59999999998</v>
      </c>
      <c r="D63" s="78">
        <v>565689.03</v>
      </c>
    </row>
  </sheetData>
  <mergeCells count="6">
    <mergeCell ref="A39:C40"/>
    <mergeCell ref="A59:D59"/>
    <mergeCell ref="A22:C23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66"/>
  <sheetViews>
    <sheetView topLeftCell="A40" workbookViewId="0">
      <selection activeCell="A62" sqref="A62:D66"/>
    </sheetView>
  </sheetViews>
  <sheetFormatPr defaultColWidth="7.5703125" defaultRowHeight="11.25"/>
  <cols>
    <col min="1" max="1" width="50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.75" customHeight="1">
      <c r="A1" s="85" t="s">
        <v>769</v>
      </c>
      <c r="B1" s="85"/>
      <c r="C1" s="85"/>
    </row>
    <row r="2" spans="1:7" ht="15">
      <c r="A2" s="58"/>
      <c r="B2" s="58"/>
      <c r="C2" s="58"/>
    </row>
    <row r="3" spans="1:7" ht="51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660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97152</v>
      </c>
      <c r="D7" s="5">
        <v>114948.83</v>
      </c>
      <c r="E7" s="6">
        <v>42664.37</v>
      </c>
    </row>
    <row r="8" spans="1:7" ht="12.75" customHeight="1">
      <c r="A8" s="18" t="s">
        <v>5</v>
      </c>
      <c r="B8" s="10" t="s">
        <v>170</v>
      </c>
      <c r="D8" s="10" t="s">
        <v>265</v>
      </c>
      <c r="E8" s="11" t="s">
        <v>266</v>
      </c>
    </row>
    <row r="9" spans="1:7" ht="12.75" customHeight="1">
      <c r="A9" s="18" t="s">
        <v>6</v>
      </c>
      <c r="B9" s="10">
        <v>71918.039999999994</v>
      </c>
      <c r="D9" s="10">
        <v>81174.100000000006</v>
      </c>
      <c r="E9" s="11">
        <v>32635.09</v>
      </c>
    </row>
    <row r="10" spans="1:7" ht="12.75" customHeight="1">
      <c r="A10" s="12" t="s">
        <v>7</v>
      </c>
      <c r="B10" s="10"/>
      <c r="D10" s="10"/>
      <c r="E10" s="11"/>
    </row>
    <row r="11" spans="1:7" ht="12.75" customHeight="1">
      <c r="A11" s="13" t="s">
        <v>19</v>
      </c>
      <c r="B11" s="10">
        <f>B9*G11</f>
        <v>13.161001319999999</v>
      </c>
      <c r="D11" s="10">
        <f>D9*G11</f>
        <v>14.854860300000002</v>
      </c>
      <c r="E11" s="11">
        <f>E9*G11</f>
        <v>5.97222147</v>
      </c>
      <c r="G11" s="1">
        <v>1.83E-4</v>
      </c>
    </row>
    <row r="12" spans="1:7" ht="12.75" customHeight="1">
      <c r="A12" s="13" t="s">
        <v>9</v>
      </c>
      <c r="B12" s="10">
        <f>B9*G12</f>
        <v>9256.7866825199981</v>
      </c>
      <c r="D12" s="10">
        <f>D9*G12</f>
        <v>10448.1619333</v>
      </c>
      <c r="E12" s="11">
        <f>E9*G12</f>
        <v>4200.5603391699997</v>
      </c>
      <c r="G12" s="1">
        <v>0.12871299999999999</v>
      </c>
    </row>
    <row r="13" spans="1:7" ht="12.75" customHeight="1">
      <c r="A13" s="13" t="s">
        <v>10</v>
      </c>
      <c r="B13" s="10">
        <f>B9*G13</f>
        <v>11406.488816159999</v>
      </c>
      <c r="D13" s="10">
        <f>D9*G13</f>
        <v>12874.536956400001</v>
      </c>
      <c r="E13" s="11">
        <f>E9*G13</f>
        <v>5176.0558143600001</v>
      </c>
      <c r="G13" s="1">
        <v>0.15860399999999999</v>
      </c>
    </row>
    <row r="14" spans="1:7" ht="12.75" customHeight="1">
      <c r="A14" s="13" t="s">
        <v>11</v>
      </c>
      <c r="B14" s="10">
        <f>B9*G14</f>
        <v>5966.464434479999</v>
      </c>
      <c r="D14" s="10">
        <f>D9*G14</f>
        <v>6734.3656842</v>
      </c>
      <c r="E14" s="11">
        <f>E9*G14</f>
        <v>2707.4723365799996</v>
      </c>
      <c r="G14" s="1">
        <v>8.2961999999999994E-2</v>
      </c>
    </row>
    <row r="15" spans="1:7" ht="12.75" customHeight="1">
      <c r="A15" s="13" t="s">
        <v>12</v>
      </c>
      <c r="B15" s="10">
        <f>B9*G15</f>
        <v>10265.86870176</v>
      </c>
      <c r="D15" s="10">
        <f>D9*G15</f>
        <v>11587.115730400001</v>
      </c>
      <c r="E15" s="11">
        <f>G15*E9</f>
        <v>4658.46328696</v>
      </c>
      <c r="G15" s="1">
        <v>0.14274400000000001</v>
      </c>
    </row>
    <row r="16" spans="1:7" ht="22.5">
      <c r="A16" s="13" t="s">
        <v>13</v>
      </c>
      <c r="B16" s="10">
        <f>B9*G16</f>
        <v>8423.2565989199993</v>
      </c>
      <c r="D16" s="10">
        <f>D9*G16</f>
        <v>9507.3541143000002</v>
      </c>
      <c r="E16" s="11">
        <f>E9*G16</f>
        <v>3822.3196460700001</v>
      </c>
      <c r="G16" s="1">
        <v>0.117123</v>
      </c>
    </row>
    <row r="17" spans="1:7" ht="12.75" customHeight="1">
      <c r="A17" s="13" t="s">
        <v>14</v>
      </c>
      <c r="B17" s="10">
        <f>B9*G17</f>
        <v>307.09003080000002</v>
      </c>
      <c r="D17" s="10">
        <f>D9*G17</f>
        <v>346.61340700000005</v>
      </c>
      <c r="E17" s="11">
        <f>E9*G17</f>
        <v>139.35183430000001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11143.268789759999</v>
      </c>
      <c r="D18" s="10">
        <f>D9*G18</f>
        <v>12577.439750400001</v>
      </c>
      <c r="E18" s="11">
        <f>E9*G18</f>
        <v>5056.6113849599997</v>
      </c>
      <c r="G18" s="1">
        <v>0.154944</v>
      </c>
    </row>
    <row r="19" spans="1:7" ht="22.5">
      <c r="A19" s="13" t="s">
        <v>16</v>
      </c>
      <c r="B19" s="10">
        <f>B9*G19</f>
        <v>13292.970923399998</v>
      </c>
      <c r="D19" s="10">
        <f>D9*G19</f>
        <v>15003.8147735</v>
      </c>
      <c r="E19" s="11">
        <f>E9*G19</f>
        <v>6032.1068601500001</v>
      </c>
      <c r="G19" s="1">
        <v>0.184835</v>
      </c>
    </row>
    <row r="20" spans="1:7" ht="12.75" customHeight="1">
      <c r="A20" s="13" t="s">
        <v>17</v>
      </c>
      <c r="B20" s="10">
        <f>B9*G20</f>
        <v>1842.61210284</v>
      </c>
      <c r="D20" s="10">
        <f>D9*G20</f>
        <v>2079.7616161000001</v>
      </c>
      <c r="E20" s="11">
        <f>E9*G20</f>
        <v>836.14364089000003</v>
      </c>
      <c r="G20" s="1">
        <v>2.5621000000000001E-2</v>
      </c>
    </row>
    <row r="21" spans="1:7" ht="12.75" customHeight="1">
      <c r="A21" s="18" t="s">
        <v>18</v>
      </c>
      <c r="B21" s="10" t="s">
        <v>267</v>
      </c>
      <c r="D21" s="10" t="s">
        <v>268</v>
      </c>
      <c r="E21" s="11" t="s">
        <v>269</v>
      </c>
    </row>
    <row r="22" spans="1:7" ht="13.5" customHeight="1" thickBot="1">
      <c r="A22" s="20" t="s">
        <v>21</v>
      </c>
      <c r="B22" s="10"/>
      <c r="D22" s="10" t="s">
        <v>169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114948.83</v>
      </c>
      <c r="C25" s="5">
        <v>97152</v>
      </c>
      <c r="E25" s="6">
        <v>42664.37</v>
      </c>
    </row>
    <row r="26" spans="1:7" ht="12.75" customHeight="1">
      <c r="A26" s="18" t="s">
        <v>5</v>
      </c>
      <c r="B26" s="10" t="s">
        <v>265</v>
      </c>
      <c r="C26" s="10" t="s">
        <v>170</v>
      </c>
      <c r="E26" s="11" t="s">
        <v>266</v>
      </c>
    </row>
    <row r="27" spans="1:7" ht="12.75" customHeight="1">
      <c r="A27" s="18" t="s">
        <v>6</v>
      </c>
      <c r="B27" s="10">
        <v>81174.100000000006</v>
      </c>
      <c r="C27" s="10">
        <v>71918.039999999994</v>
      </c>
      <c r="E27" s="11">
        <v>32635.09</v>
      </c>
    </row>
    <row r="28" spans="1:7" ht="12.75" customHeight="1">
      <c r="A28" s="12" t="s">
        <v>7</v>
      </c>
      <c r="B28" s="10"/>
      <c r="C28" s="10"/>
      <c r="E28" s="11"/>
    </row>
    <row r="29" spans="1:7" ht="12.75" customHeight="1">
      <c r="A29" s="13" t="s">
        <v>19</v>
      </c>
      <c r="B29" s="10">
        <f>B27*G29</f>
        <v>14.854860300000002</v>
      </c>
      <c r="C29" s="10">
        <f>C27*G29</f>
        <v>13.161001319999999</v>
      </c>
      <c r="E29" s="11">
        <f>E27*G29</f>
        <v>5.97222147</v>
      </c>
      <c r="G29" s="1">
        <v>1.83E-4</v>
      </c>
    </row>
    <row r="30" spans="1:7" ht="12.75" customHeight="1">
      <c r="A30" s="13" t="s">
        <v>9</v>
      </c>
      <c r="B30" s="10">
        <f>B27*G30</f>
        <v>10448.1619333</v>
      </c>
      <c r="C30" s="10">
        <f>C27*G30</f>
        <v>9256.7866825199981</v>
      </c>
      <c r="E30" s="11">
        <f>E27*G30</f>
        <v>4200.5603391699997</v>
      </c>
      <c r="G30" s="1">
        <v>0.12871299999999999</v>
      </c>
    </row>
    <row r="31" spans="1:7" ht="12.75" customHeight="1">
      <c r="A31" s="13" t="s">
        <v>10</v>
      </c>
      <c r="B31" s="10">
        <f>B27*G31</f>
        <v>12874.536956400001</v>
      </c>
      <c r="C31" s="10">
        <f>C27*G31</f>
        <v>11406.488816159999</v>
      </c>
      <c r="E31" s="11">
        <f>E27*G31</f>
        <v>5176.0558143600001</v>
      </c>
      <c r="G31" s="1">
        <v>0.15860399999999999</v>
      </c>
    </row>
    <row r="32" spans="1:7" ht="12.75" customHeight="1">
      <c r="A32" s="13" t="s">
        <v>11</v>
      </c>
      <c r="B32" s="10">
        <f>B27*G32</f>
        <v>6734.3656842</v>
      </c>
      <c r="C32" s="10">
        <f>C27*G32</f>
        <v>5966.464434479999</v>
      </c>
      <c r="E32" s="11">
        <f>E27*G32</f>
        <v>2707.4723365799996</v>
      </c>
      <c r="G32" s="1">
        <v>8.2961999999999994E-2</v>
      </c>
    </row>
    <row r="33" spans="1:7" ht="12.75" customHeight="1">
      <c r="A33" s="13" t="s">
        <v>12</v>
      </c>
      <c r="B33" s="10">
        <f>B27*G33</f>
        <v>11587.115730400001</v>
      </c>
      <c r="C33" s="10">
        <f>C27*G33</f>
        <v>10265.86870176</v>
      </c>
      <c r="E33" s="11">
        <f>G33*E27</f>
        <v>4658.46328696</v>
      </c>
      <c r="G33" s="1">
        <v>0.14274400000000001</v>
      </c>
    </row>
    <row r="34" spans="1:7" ht="22.5">
      <c r="A34" s="13" t="s">
        <v>13</v>
      </c>
      <c r="B34" s="10">
        <f>B27*G34</f>
        <v>9507.3541143000002</v>
      </c>
      <c r="C34" s="10">
        <f>C27*G34</f>
        <v>8423.2565989199993</v>
      </c>
      <c r="E34" s="11">
        <f>E27*G34</f>
        <v>3822.3196460700001</v>
      </c>
      <c r="G34" s="1">
        <v>0.117123</v>
      </c>
    </row>
    <row r="35" spans="1:7" ht="12.75" customHeight="1">
      <c r="A35" s="13" t="s">
        <v>14</v>
      </c>
      <c r="B35" s="10">
        <f>B27*G35</f>
        <v>346.61340700000005</v>
      </c>
      <c r="C35" s="10">
        <f>C27*G35</f>
        <v>307.09003080000002</v>
      </c>
      <c r="E35" s="11">
        <f>E27*G35</f>
        <v>139.35183430000001</v>
      </c>
      <c r="G35" s="1">
        <v>4.2700000000000004E-3</v>
      </c>
    </row>
    <row r="36" spans="1:7" ht="12.75" customHeight="1">
      <c r="A36" s="13" t="s">
        <v>15</v>
      </c>
      <c r="B36" s="10">
        <f>B27*G36</f>
        <v>12577.439750400001</v>
      </c>
      <c r="C36" s="10">
        <f>C27*G36</f>
        <v>11143.268789759999</v>
      </c>
      <c r="E36" s="11">
        <f>E27*G36</f>
        <v>5056.6113849599997</v>
      </c>
      <c r="G36" s="1">
        <v>0.154944</v>
      </c>
    </row>
    <row r="37" spans="1:7" ht="22.5">
      <c r="A37" s="13" t="s">
        <v>16</v>
      </c>
      <c r="B37" s="10">
        <f>B27*G37</f>
        <v>15003.8147735</v>
      </c>
      <c r="C37" s="10">
        <f>C27*G37</f>
        <v>13292.970923399998</v>
      </c>
      <c r="E37" s="11">
        <f>E27*G37</f>
        <v>6032.1068601500001</v>
      </c>
      <c r="G37" s="1">
        <v>0.184835</v>
      </c>
    </row>
    <row r="38" spans="1:7" ht="12.75" customHeight="1">
      <c r="A38" s="13" t="s">
        <v>17</v>
      </c>
      <c r="B38" s="10">
        <f>B27*G38</f>
        <v>2079.7616161000001</v>
      </c>
      <c r="C38" s="10">
        <f>C27*G38</f>
        <v>1842.61210284</v>
      </c>
      <c r="E38" s="11">
        <f>E27*G38</f>
        <v>836.14364089000003</v>
      </c>
      <c r="G38" s="1">
        <v>2.5621000000000001E-2</v>
      </c>
    </row>
    <row r="39" spans="1:7" ht="12.75" customHeight="1">
      <c r="A39" s="18" t="s">
        <v>18</v>
      </c>
      <c r="B39" s="10" t="s">
        <v>268</v>
      </c>
      <c r="C39" s="10" t="s">
        <v>267</v>
      </c>
      <c r="E39" s="11" t="s">
        <v>269</v>
      </c>
    </row>
    <row r="40" spans="1:7" ht="13.5" customHeight="1" thickBot="1">
      <c r="A40" s="20" t="s">
        <v>21</v>
      </c>
      <c r="B40" s="10" t="s">
        <v>169</v>
      </c>
      <c r="C40" s="10"/>
      <c r="E40" s="11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97152</v>
      </c>
      <c r="D43" s="5">
        <v>114948.83</v>
      </c>
      <c r="E43" s="6">
        <v>42664.37</v>
      </c>
    </row>
    <row r="44" spans="1:7" ht="12.75" customHeight="1">
      <c r="A44" s="18" t="s">
        <v>5</v>
      </c>
      <c r="B44" s="10" t="s">
        <v>170</v>
      </c>
      <c r="D44" s="10" t="s">
        <v>265</v>
      </c>
      <c r="E44" s="11" t="s">
        <v>266</v>
      </c>
    </row>
    <row r="45" spans="1:7" ht="12.75" customHeight="1">
      <c r="A45" s="18" t="s">
        <v>6</v>
      </c>
      <c r="B45" s="10">
        <v>71918.039999999994</v>
      </c>
      <c r="D45" s="10">
        <v>81174.100000000006</v>
      </c>
      <c r="E45" s="11">
        <v>32635.09</v>
      </c>
    </row>
    <row r="46" spans="1:7" ht="12.75" customHeight="1">
      <c r="A46" s="12" t="s">
        <v>7</v>
      </c>
      <c r="B46" s="10"/>
      <c r="D46" s="10"/>
      <c r="E46" s="11"/>
    </row>
    <row r="47" spans="1:7" ht="12.75" customHeight="1">
      <c r="A47" s="13" t="s">
        <v>19</v>
      </c>
      <c r="B47" s="10">
        <f>B45*G47</f>
        <v>13.161001319999999</v>
      </c>
      <c r="D47" s="10">
        <f>D45*G47</f>
        <v>14.854860300000002</v>
      </c>
      <c r="E47" s="11">
        <f>E45*G47</f>
        <v>5.97222147</v>
      </c>
      <c r="G47" s="1">
        <v>1.83E-4</v>
      </c>
    </row>
    <row r="48" spans="1:7" ht="12.75" customHeight="1">
      <c r="A48" s="13" t="s">
        <v>9</v>
      </c>
      <c r="B48" s="10">
        <f>B45*G48</f>
        <v>9256.7866825199981</v>
      </c>
      <c r="D48" s="10">
        <f>D45*G48</f>
        <v>10448.1619333</v>
      </c>
      <c r="E48" s="11">
        <f>E45*G48</f>
        <v>4200.5603391699997</v>
      </c>
      <c r="G48" s="1">
        <v>0.12871299999999999</v>
      </c>
    </row>
    <row r="49" spans="1:7" ht="12.75" customHeight="1">
      <c r="A49" s="13" t="s">
        <v>10</v>
      </c>
      <c r="B49" s="10">
        <f>B45*G49</f>
        <v>11406.488816159999</v>
      </c>
      <c r="D49" s="10">
        <f>D45*G49</f>
        <v>12874.536956400001</v>
      </c>
      <c r="E49" s="11">
        <f>E45*G49</f>
        <v>5176.0558143600001</v>
      </c>
      <c r="G49" s="1">
        <v>0.15860399999999999</v>
      </c>
    </row>
    <row r="50" spans="1:7" ht="12.75" customHeight="1">
      <c r="A50" s="13" t="s">
        <v>11</v>
      </c>
      <c r="B50" s="10">
        <f>B45*G50</f>
        <v>5966.464434479999</v>
      </c>
      <c r="D50" s="10">
        <f>D45*G50</f>
        <v>6734.3656842</v>
      </c>
      <c r="E50" s="11">
        <f>E45*G50</f>
        <v>2707.4723365799996</v>
      </c>
      <c r="G50" s="1">
        <v>8.2961999999999994E-2</v>
      </c>
    </row>
    <row r="51" spans="1:7" ht="12.75" customHeight="1">
      <c r="A51" s="13" t="s">
        <v>12</v>
      </c>
      <c r="B51" s="10">
        <f>B45*G51</f>
        <v>10265.86870176</v>
      </c>
      <c r="D51" s="10">
        <f>D45*G51</f>
        <v>11587.115730400001</v>
      </c>
      <c r="E51" s="11">
        <f>G51*E45</f>
        <v>4658.46328696</v>
      </c>
      <c r="G51" s="1">
        <v>0.14274400000000001</v>
      </c>
    </row>
    <row r="52" spans="1:7" ht="22.5">
      <c r="A52" s="13" t="s">
        <v>13</v>
      </c>
      <c r="B52" s="10">
        <f>B45*G52</f>
        <v>8423.2565989199993</v>
      </c>
      <c r="D52" s="10">
        <f>D45*G52</f>
        <v>9507.3541143000002</v>
      </c>
      <c r="E52" s="11">
        <f>E45*G52</f>
        <v>3822.3196460700001</v>
      </c>
      <c r="G52" s="1">
        <v>0.117123</v>
      </c>
    </row>
    <row r="53" spans="1:7" ht="12.75" customHeight="1">
      <c r="A53" s="13" t="s">
        <v>14</v>
      </c>
      <c r="B53" s="10">
        <f>B45*G53</f>
        <v>307.09003080000002</v>
      </c>
      <c r="D53" s="10">
        <f>D45*G53</f>
        <v>346.61340700000005</v>
      </c>
      <c r="E53" s="11">
        <f>E45*G53</f>
        <v>139.35183430000001</v>
      </c>
      <c r="G53" s="1">
        <v>4.2700000000000004E-3</v>
      </c>
    </row>
    <row r="54" spans="1:7" ht="12.75" customHeight="1">
      <c r="A54" s="13" t="s">
        <v>15</v>
      </c>
      <c r="B54" s="10">
        <f>B45*G54</f>
        <v>11143.268789759999</v>
      </c>
      <c r="D54" s="10">
        <f>D45*G54</f>
        <v>12577.439750400001</v>
      </c>
      <c r="E54" s="11">
        <f>E45*G54</f>
        <v>5056.6113849599997</v>
      </c>
      <c r="G54" s="1">
        <v>0.154944</v>
      </c>
    </row>
    <row r="55" spans="1:7" ht="22.5">
      <c r="A55" s="13" t="s">
        <v>16</v>
      </c>
      <c r="B55" s="10">
        <f>B45*G55</f>
        <v>13292.970923399998</v>
      </c>
      <c r="D55" s="10">
        <f>D45*G55</f>
        <v>15003.8147735</v>
      </c>
      <c r="E55" s="11">
        <f>E45*G55</f>
        <v>6032.1068601500001</v>
      </c>
      <c r="G55" s="1">
        <v>0.184835</v>
      </c>
    </row>
    <row r="56" spans="1:7" ht="12.75" customHeight="1">
      <c r="A56" s="13" t="s">
        <v>17</v>
      </c>
      <c r="B56" s="10">
        <f>B45*G56</f>
        <v>1842.61210284</v>
      </c>
      <c r="D56" s="10">
        <f>D45*G56</f>
        <v>2079.7616161000001</v>
      </c>
      <c r="E56" s="11">
        <f>E45*G56</f>
        <v>836.14364089000003</v>
      </c>
      <c r="G56" s="1">
        <v>2.5621000000000001E-2</v>
      </c>
    </row>
    <row r="57" spans="1:7" ht="12.75" customHeight="1">
      <c r="A57" s="18" t="s">
        <v>18</v>
      </c>
      <c r="B57" s="10" t="s">
        <v>267</v>
      </c>
      <c r="D57" s="10" t="s">
        <v>268</v>
      </c>
      <c r="E57" s="11" t="s">
        <v>269</v>
      </c>
    </row>
    <row r="58" spans="1:7" ht="13.5" customHeight="1" thickBot="1">
      <c r="A58" s="20" t="s">
        <v>21</v>
      </c>
      <c r="B58" s="10"/>
      <c r="D58" s="10" t="s">
        <v>169</v>
      </c>
      <c r="E58" s="11"/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 t="e">
        <f>C26-C45</f>
        <v>#VALUE!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13292.970923399998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97152</v>
      </c>
      <c r="D65" s="79">
        <f>D38-D60</f>
        <v>0</v>
      </c>
    </row>
    <row r="66" spans="1:4" ht="36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41:C42"/>
    <mergeCell ref="A62:D62"/>
    <mergeCell ref="A23:C2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65"/>
  <sheetViews>
    <sheetView topLeftCell="A32" workbookViewId="0">
      <selection activeCell="A61" sqref="A61:D65"/>
    </sheetView>
  </sheetViews>
  <sheetFormatPr defaultColWidth="7.5703125" defaultRowHeight="11.25"/>
  <cols>
    <col min="1" max="1" width="62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7.25" customHeight="1">
      <c r="A1" s="85" t="s">
        <v>770</v>
      </c>
      <c r="B1" s="85"/>
      <c r="C1" s="85"/>
    </row>
    <row r="2" spans="1:7" ht="15">
      <c r="A2" s="58"/>
      <c r="B2" s="58"/>
      <c r="C2" s="58"/>
    </row>
    <row r="3" spans="1:7" ht="46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661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 s="100" customFormat="1" ht="15.75" hidden="1" thickBot="1"/>
    <row r="8" spans="1:7">
      <c r="A8" s="17" t="s">
        <v>4</v>
      </c>
      <c r="B8" s="5">
        <v>266175.24</v>
      </c>
      <c r="C8" s="1"/>
      <c r="D8" s="5">
        <v>297698.8</v>
      </c>
      <c r="E8" s="6">
        <v>47880.14</v>
      </c>
    </row>
    <row r="9" spans="1:7" ht="12.75" customHeight="1">
      <c r="A9" s="18" t="s">
        <v>5</v>
      </c>
      <c r="B9" s="10" t="s">
        <v>270</v>
      </c>
      <c r="C9" s="1"/>
      <c r="D9" s="10" t="s">
        <v>271</v>
      </c>
      <c r="E9" s="11">
        <v>667.82</v>
      </c>
    </row>
    <row r="10" spans="1:7" ht="12.75" customHeight="1">
      <c r="A10" s="18" t="s">
        <v>6</v>
      </c>
      <c r="B10" s="10">
        <v>201411.12</v>
      </c>
      <c r="C10" s="1"/>
      <c r="D10" s="10">
        <v>220976.15</v>
      </c>
      <c r="E10" s="11">
        <v>36329.81</v>
      </c>
    </row>
    <row r="11" spans="1:7" ht="12.75" customHeight="1">
      <c r="A11" s="12" t="s">
        <v>7</v>
      </c>
      <c r="B11" s="10"/>
      <c r="C11" s="1"/>
      <c r="D11" s="10"/>
      <c r="E11" s="11"/>
    </row>
    <row r="12" spans="1:7" ht="12.75" customHeight="1">
      <c r="A12" s="13" t="s">
        <v>19</v>
      </c>
      <c r="B12" s="10">
        <f>B10*G12</f>
        <v>36.858234959999997</v>
      </c>
      <c r="C12" s="1"/>
      <c r="D12" s="10">
        <f>D10*G12</f>
        <v>40.43863545</v>
      </c>
      <c r="E12" s="11">
        <f>E10*G12</f>
        <v>6.6483552299999999</v>
      </c>
      <c r="G12" s="1">
        <v>1.83E-4</v>
      </c>
    </row>
    <row r="13" spans="1:7" ht="12.75" customHeight="1">
      <c r="A13" s="13" t="s">
        <v>9</v>
      </c>
      <c r="B13" s="10">
        <f>B10*G13</f>
        <v>25924.229488559999</v>
      </c>
      <c r="C13" s="1"/>
      <c r="D13" s="10">
        <f>D10*G13</f>
        <v>28442.503194949997</v>
      </c>
      <c r="E13" s="11">
        <f>E10*G13</f>
        <v>4676.1188345299997</v>
      </c>
      <c r="G13" s="1">
        <v>0.12871299999999999</v>
      </c>
    </row>
    <row r="14" spans="1:7" ht="12.75" customHeight="1">
      <c r="A14" s="13" t="s">
        <v>10</v>
      </c>
      <c r="B14" s="10">
        <f>B10*G14</f>
        <v>31944.609276479998</v>
      </c>
      <c r="C14" s="1"/>
      <c r="D14" s="10">
        <f>D10*G14</f>
        <v>35047.701294599996</v>
      </c>
      <c r="E14" s="11">
        <f>E10*G14</f>
        <v>5762.053185239999</v>
      </c>
      <c r="G14" s="1">
        <v>0.15860399999999999</v>
      </c>
    </row>
    <row r="15" spans="1:7" ht="12.75" customHeight="1">
      <c r="A15" s="13" t="s">
        <v>11</v>
      </c>
      <c r="B15" s="10">
        <f>B10*G15</f>
        <v>16709.469337439998</v>
      </c>
      <c r="C15" s="1"/>
      <c r="D15" s="10">
        <f>D10*G15</f>
        <v>18332.623356299999</v>
      </c>
      <c r="E15" s="11">
        <f>E10*G15</f>
        <v>3013.9936972199994</v>
      </c>
      <c r="G15" s="1">
        <v>8.2961999999999994E-2</v>
      </c>
    </row>
    <row r="16" spans="1:7" ht="12.75" customHeight="1">
      <c r="A16" s="13" t="s">
        <v>12</v>
      </c>
      <c r="B16" s="10">
        <f>B10*G16</f>
        <v>28750.22891328</v>
      </c>
      <c r="C16" s="1"/>
      <c r="D16" s="10">
        <f>D10*G16</f>
        <v>31543.0195556</v>
      </c>
      <c r="E16" s="11">
        <f>G16*E10</f>
        <v>5185.8623986399998</v>
      </c>
      <c r="G16" s="1">
        <v>0.14274400000000001</v>
      </c>
    </row>
    <row r="17" spans="1:7">
      <c r="A17" s="13" t="s">
        <v>13</v>
      </c>
      <c r="B17" s="10">
        <f>B10*G17</f>
        <v>23589.874607760001</v>
      </c>
      <c r="C17" s="1"/>
      <c r="D17" s="10">
        <f>D10*G17</f>
        <v>25881.38961645</v>
      </c>
      <c r="E17" s="11">
        <f>E10*G17</f>
        <v>4255.0563366300003</v>
      </c>
      <c r="G17" s="1">
        <v>0.117123</v>
      </c>
    </row>
    <row r="18" spans="1:7" ht="12.75" customHeight="1">
      <c r="A18" s="13" t="s">
        <v>14</v>
      </c>
      <c r="B18" s="10">
        <f>B10*G18</f>
        <v>860.0254824000001</v>
      </c>
      <c r="C18" s="1"/>
      <c r="D18" s="10">
        <f>D10*G18</f>
        <v>943.56816050000009</v>
      </c>
      <c r="E18" s="11">
        <f>E10*G18</f>
        <v>155.12828870000001</v>
      </c>
      <c r="G18" s="1">
        <v>4.2700000000000004E-3</v>
      </c>
    </row>
    <row r="19" spans="1:7" ht="12.75" customHeight="1">
      <c r="A19" s="13" t="s">
        <v>15</v>
      </c>
      <c r="B19" s="10">
        <f>B10*G19</f>
        <v>31207.444577279999</v>
      </c>
      <c r="C19" s="1"/>
      <c r="D19" s="10">
        <f>D10*G19</f>
        <v>34238.928585599999</v>
      </c>
      <c r="E19" s="11">
        <f>E10*G19</f>
        <v>5629.0860806399996</v>
      </c>
      <c r="G19" s="1">
        <v>0.154944</v>
      </c>
    </row>
    <row r="20" spans="1:7">
      <c r="A20" s="13" t="s">
        <v>16</v>
      </c>
      <c r="B20" s="10">
        <f>B10*G20</f>
        <v>37227.824365200002</v>
      </c>
      <c r="C20" s="1"/>
      <c r="D20" s="10">
        <f>D10*G20</f>
        <v>40844.126685249998</v>
      </c>
      <c r="E20" s="11">
        <f>E10*G20</f>
        <v>6715.0204313499999</v>
      </c>
      <c r="G20" s="1">
        <v>0.184835</v>
      </c>
    </row>
    <row r="21" spans="1:7" ht="12.75" customHeight="1">
      <c r="A21" s="13" t="s">
        <v>17</v>
      </c>
      <c r="B21" s="10">
        <f>B10*G21</f>
        <v>5160.3543055199998</v>
      </c>
      <c r="C21" s="1"/>
      <c r="D21" s="10">
        <f>D10*G21</f>
        <v>5661.6299391500006</v>
      </c>
      <c r="E21" s="11">
        <f>E10*G21</f>
        <v>930.80606201000001</v>
      </c>
      <c r="G21" s="1">
        <v>2.5621000000000001E-2</v>
      </c>
    </row>
    <row r="22" spans="1:7" ht="12.75" customHeight="1">
      <c r="A22" s="18" t="s">
        <v>18</v>
      </c>
      <c r="B22" s="10" t="s">
        <v>272</v>
      </c>
      <c r="C22" s="1"/>
      <c r="D22" s="10" t="s">
        <v>273</v>
      </c>
      <c r="E22" s="11" t="s">
        <v>274</v>
      </c>
    </row>
    <row r="23" spans="1:7" ht="13.5" customHeight="1" thickBot="1">
      <c r="A23" s="20" t="s">
        <v>21</v>
      </c>
      <c r="B23" s="10"/>
      <c r="C23" s="1"/>
      <c r="D23" s="10" t="s">
        <v>276</v>
      </c>
      <c r="E23" s="11">
        <v>430.37</v>
      </c>
    </row>
    <row r="24" spans="1:7">
      <c r="A24" s="92" t="s">
        <v>611</v>
      </c>
      <c r="B24" s="92"/>
      <c r="C24" s="92"/>
      <c r="D24" s="57"/>
      <c r="E24" s="57"/>
    </row>
    <row r="25" spans="1:7" ht="12" thickBot="1">
      <c r="A25" s="92"/>
      <c r="B25" s="92"/>
      <c r="C25" s="92"/>
      <c r="D25" s="57"/>
      <c r="E25" s="57"/>
    </row>
    <row r="26" spans="1:7">
      <c r="A26" s="17" t="s">
        <v>4</v>
      </c>
      <c r="B26" s="5">
        <v>297698.8</v>
      </c>
      <c r="C26" s="1"/>
      <c r="D26" s="1"/>
      <c r="E26" s="6">
        <v>47880.14</v>
      </c>
    </row>
    <row r="27" spans="1:7" ht="12.75" customHeight="1">
      <c r="A27" s="18" t="s">
        <v>5</v>
      </c>
      <c r="B27" s="10" t="s">
        <v>271</v>
      </c>
      <c r="C27" s="1"/>
      <c r="D27" s="1"/>
      <c r="E27" s="11">
        <v>667.82</v>
      </c>
    </row>
    <row r="28" spans="1:7" ht="12.75" customHeight="1">
      <c r="A28" s="18" t="s">
        <v>6</v>
      </c>
      <c r="B28" s="10">
        <v>220976.15</v>
      </c>
      <c r="C28" s="1"/>
      <c r="D28" s="1"/>
      <c r="E28" s="11">
        <v>36329.81</v>
      </c>
    </row>
    <row r="29" spans="1:7" ht="12.75" customHeight="1">
      <c r="A29" s="12" t="s">
        <v>7</v>
      </c>
      <c r="B29" s="10"/>
      <c r="C29" s="1"/>
      <c r="D29" s="1"/>
      <c r="E29" s="11"/>
    </row>
    <row r="30" spans="1:7" ht="12.75" customHeight="1">
      <c r="A30" s="13" t="s">
        <v>19</v>
      </c>
      <c r="B30" s="10">
        <f>B28*G30</f>
        <v>40.43863545</v>
      </c>
      <c r="C30" s="1"/>
      <c r="D30" s="1"/>
      <c r="E30" s="11">
        <f>E28*G30</f>
        <v>6.6483552299999999</v>
      </c>
      <c r="G30" s="1">
        <v>1.83E-4</v>
      </c>
    </row>
    <row r="31" spans="1:7" ht="12.75" customHeight="1">
      <c r="A31" s="13" t="s">
        <v>9</v>
      </c>
      <c r="B31" s="10">
        <f>B28*G31</f>
        <v>28442.503194949997</v>
      </c>
      <c r="C31" s="1"/>
      <c r="D31" s="1"/>
      <c r="E31" s="11">
        <f>E28*G31</f>
        <v>4676.1188345299997</v>
      </c>
      <c r="G31" s="1">
        <v>0.12871299999999999</v>
      </c>
    </row>
    <row r="32" spans="1:7" ht="12.75" customHeight="1">
      <c r="A32" s="13" t="s">
        <v>10</v>
      </c>
      <c r="B32" s="10">
        <f>B28*G32</f>
        <v>35047.701294599996</v>
      </c>
      <c r="C32" s="1"/>
      <c r="D32" s="1"/>
      <c r="E32" s="11">
        <f>E28*G32</f>
        <v>5762.053185239999</v>
      </c>
      <c r="G32" s="1">
        <v>0.15860399999999999</v>
      </c>
    </row>
    <row r="33" spans="1:7" ht="12.75" customHeight="1">
      <c r="A33" s="13" t="s">
        <v>11</v>
      </c>
      <c r="B33" s="10">
        <f>B28*G33</f>
        <v>18332.623356299999</v>
      </c>
      <c r="C33" s="1"/>
      <c r="D33" s="1"/>
      <c r="E33" s="11">
        <f>E28*G33</f>
        <v>3013.9936972199994</v>
      </c>
      <c r="G33" s="1">
        <v>8.2961999999999994E-2</v>
      </c>
    </row>
    <row r="34" spans="1:7" ht="12.75" customHeight="1">
      <c r="A34" s="13" t="s">
        <v>12</v>
      </c>
      <c r="B34" s="10">
        <f>B28*G34</f>
        <v>31543.0195556</v>
      </c>
      <c r="C34" s="1"/>
      <c r="D34" s="1"/>
      <c r="E34" s="11">
        <f>G34*E28</f>
        <v>5185.8623986399998</v>
      </c>
      <c r="G34" s="1">
        <v>0.14274400000000001</v>
      </c>
    </row>
    <row r="35" spans="1:7">
      <c r="A35" s="13" t="s">
        <v>13</v>
      </c>
      <c r="B35" s="10">
        <f>B28*G35</f>
        <v>25881.38961645</v>
      </c>
      <c r="C35" s="1"/>
      <c r="D35" s="1"/>
      <c r="E35" s="11">
        <f>E28*G35</f>
        <v>4255.0563366300003</v>
      </c>
      <c r="G35" s="1">
        <v>0.117123</v>
      </c>
    </row>
    <row r="36" spans="1:7" ht="12.75" customHeight="1">
      <c r="A36" s="13" t="s">
        <v>14</v>
      </c>
      <c r="B36" s="10">
        <f>B28*G36</f>
        <v>943.56816050000009</v>
      </c>
      <c r="C36" s="1"/>
      <c r="D36" s="1"/>
      <c r="E36" s="11">
        <f>E28*G36</f>
        <v>155.12828870000001</v>
      </c>
      <c r="G36" s="1">
        <v>4.2700000000000004E-3</v>
      </c>
    </row>
    <row r="37" spans="1:7" ht="12.75" customHeight="1">
      <c r="A37" s="13" t="s">
        <v>15</v>
      </c>
      <c r="B37" s="10">
        <f>B28*G37</f>
        <v>34238.928585599999</v>
      </c>
      <c r="C37" s="1"/>
      <c r="D37" s="1"/>
      <c r="E37" s="11">
        <f>E28*G37</f>
        <v>5629.0860806399996</v>
      </c>
      <c r="G37" s="1">
        <v>0.154944</v>
      </c>
    </row>
    <row r="38" spans="1:7">
      <c r="A38" s="13" t="s">
        <v>16</v>
      </c>
      <c r="B38" s="10">
        <f>B28*G38</f>
        <v>40844.126685249998</v>
      </c>
      <c r="C38" s="1"/>
      <c r="D38" s="1"/>
      <c r="E38" s="11">
        <f>E28*G38</f>
        <v>6715.0204313499999</v>
      </c>
      <c r="G38" s="1">
        <v>0.184835</v>
      </c>
    </row>
    <row r="39" spans="1:7" ht="12.75" customHeight="1">
      <c r="A39" s="13" t="s">
        <v>17</v>
      </c>
      <c r="B39" s="10">
        <f>B28*G39</f>
        <v>5661.6299391500006</v>
      </c>
      <c r="C39" s="1"/>
      <c r="D39" s="1"/>
      <c r="E39" s="11">
        <f>E28*G39</f>
        <v>930.80606201000001</v>
      </c>
      <c r="G39" s="1">
        <v>2.5621000000000001E-2</v>
      </c>
    </row>
    <row r="40" spans="1:7" ht="12.75" customHeight="1">
      <c r="A40" s="18" t="s">
        <v>18</v>
      </c>
      <c r="B40" s="10" t="s">
        <v>273</v>
      </c>
      <c r="C40" s="1"/>
      <c r="D40" s="1"/>
      <c r="E40" s="11" t="s">
        <v>274</v>
      </c>
    </row>
    <row r="41" spans="1:7" ht="13.5" customHeight="1" thickBot="1">
      <c r="A41" s="20" t="s">
        <v>21</v>
      </c>
      <c r="B41" s="10" t="s">
        <v>276</v>
      </c>
      <c r="C41" s="1"/>
      <c r="D41" s="1"/>
      <c r="E41" s="11">
        <v>430.37</v>
      </c>
    </row>
    <row r="42" spans="1:7">
      <c r="A42" s="101" t="s">
        <v>612</v>
      </c>
      <c r="B42" s="102"/>
      <c r="C42" s="57"/>
      <c r="D42" s="57"/>
      <c r="E42" s="57"/>
    </row>
    <row r="43" spans="1:7" ht="12" thickBot="1">
      <c r="A43" s="98"/>
      <c r="B43" s="99"/>
      <c r="C43" s="57"/>
      <c r="D43" s="57"/>
      <c r="E43" s="57"/>
    </row>
    <row r="44" spans="1:7">
      <c r="A44" s="17" t="s">
        <v>4</v>
      </c>
      <c r="B44" s="5">
        <v>266175.24</v>
      </c>
      <c r="C44" s="1"/>
      <c r="D44" s="5">
        <v>297698.8</v>
      </c>
      <c r="E44" s="6">
        <v>47880.14</v>
      </c>
    </row>
    <row r="45" spans="1:7" ht="12.75" customHeight="1">
      <c r="A45" s="18" t="s">
        <v>5</v>
      </c>
      <c r="B45" s="10" t="s">
        <v>270</v>
      </c>
      <c r="C45" s="1"/>
      <c r="D45" s="10" t="s">
        <v>271</v>
      </c>
      <c r="E45" s="11">
        <v>667.82</v>
      </c>
    </row>
    <row r="46" spans="1:7" ht="12.75" customHeight="1">
      <c r="A46" s="18" t="s">
        <v>6</v>
      </c>
      <c r="B46" s="10">
        <v>201411.12</v>
      </c>
      <c r="C46" s="1"/>
      <c r="D46" s="10">
        <v>220976.15</v>
      </c>
      <c r="E46" s="11">
        <v>36329.81</v>
      </c>
    </row>
    <row r="47" spans="1:7" ht="12.75" customHeight="1">
      <c r="A47" s="12" t="s">
        <v>7</v>
      </c>
      <c r="B47" s="10"/>
      <c r="C47" s="1"/>
      <c r="D47" s="10"/>
      <c r="E47" s="11"/>
    </row>
    <row r="48" spans="1:7" ht="12.75" customHeight="1">
      <c r="A48" s="13" t="s">
        <v>19</v>
      </c>
      <c r="B48" s="10">
        <f>B46*G48</f>
        <v>36.858234959999997</v>
      </c>
      <c r="C48" s="1"/>
      <c r="D48" s="10">
        <f>D46*G48</f>
        <v>40.43863545</v>
      </c>
      <c r="E48" s="11">
        <f>E46*G48</f>
        <v>6.6483552299999999</v>
      </c>
      <c r="G48" s="1">
        <v>1.83E-4</v>
      </c>
    </row>
    <row r="49" spans="1:7" ht="12.75" customHeight="1">
      <c r="A49" s="13" t="s">
        <v>9</v>
      </c>
      <c r="B49" s="10">
        <f>B46*G49</f>
        <v>25924.229488559999</v>
      </c>
      <c r="C49" s="1"/>
      <c r="D49" s="10">
        <f>D46*G49</f>
        <v>28442.503194949997</v>
      </c>
      <c r="E49" s="11">
        <f>E46*G49</f>
        <v>4676.1188345299997</v>
      </c>
      <c r="G49" s="1">
        <v>0.12871299999999999</v>
      </c>
    </row>
    <row r="50" spans="1:7" ht="12.75" customHeight="1">
      <c r="A50" s="13" t="s">
        <v>10</v>
      </c>
      <c r="B50" s="10">
        <f>B46*G50</f>
        <v>31944.609276479998</v>
      </c>
      <c r="C50" s="1"/>
      <c r="D50" s="10">
        <f>D46*G50</f>
        <v>35047.701294599996</v>
      </c>
      <c r="E50" s="11">
        <f>E46*G50</f>
        <v>5762.053185239999</v>
      </c>
      <c r="G50" s="1">
        <v>0.15860399999999999</v>
      </c>
    </row>
    <row r="51" spans="1:7" ht="12.75" customHeight="1">
      <c r="A51" s="13" t="s">
        <v>11</v>
      </c>
      <c r="B51" s="10">
        <f>B46*G51</f>
        <v>16709.469337439998</v>
      </c>
      <c r="C51" s="1"/>
      <c r="D51" s="10">
        <f>D46*G51</f>
        <v>18332.623356299999</v>
      </c>
      <c r="E51" s="11">
        <f>E46*G51</f>
        <v>3013.9936972199994</v>
      </c>
      <c r="G51" s="1">
        <v>8.2961999999999994E-2</v>
      </c>
    </row>
    <row r="52" spans="1:7" ht="12.75" customHeight="1">
      <c r="A52" s="13" t="s">
        <v>12</v>
      </c>
      <c r="B52" s="10">
        <f>B46*G52</f>
        <v>28750.22891328</v>
      </c>
      <c r="C52" s="1"/>
      <c r="D52" s="10">
        <f>D46*G52</f>
        <v>31543.0195556</v>
      </c>
      <c r="E52" s="11">
        <f>G52*E46</f>
        <v>5185.8623986399998</v>
      </c>
      <c r="G52" s="1">
        <v>0.14274400000000001</v>
      </c>
    </row>
    <row r="53" spans="1:7">
      <c r="A53" s="13" t="s">
        <v>13</v>
      </c>
      <c r="B53" s="10">
        <f>B46*G53</f>
        <v>23589.874607760001</v>
      </c>
      <c r="C53" s="1"/>
      <c r="D53" s="10">
        <f>D46*G53</f>
        <v>25881.38961645</v>
      </c>
      <c r="E53" s="11">
        <f>E46*G53</f>
        <v>4255.0563366300003</v>
      </c>
      <c r="G53" s="1">
        <v>0.117123</v>
      </c>
    </row>
    <row r="54" spans="1:7" ht="12.75" customHeight="1">
      <c r="A54" s="13" t="s">
        <v>14</v>
      </c>
      <c r="B54" s="10">
        <f>B46*G54</f>
        <v>860.0254824000001</v>
      </c>
      <c r="C54" s="1"/>
      <c r="D54" s="10">
        <f>D46*G54</f>
        <v>943.56816050000009</v>
      </c>
      <c r="E54" s="11">
        <f>E46*G54</f>
        <v>155.12828870000001</v>
      </c>
      <c r="G54" s="1">
        <v>4.2700000000000004E-3</v>
      </c>
    </row>
    <row r="55" spans="1:7" ht="12.75" customHeight="1">
      <c r="A55" s="13" t="s">
        <v>15</v>
      </c>
      <c r="B55" s="10">
        <f>B46*G55</f>
        <v>31207.444577279999</v>
      </c>
      <c r="C55" s="1"/>
      <c r="D55" s="10">
        <f>D46*G55</f>
        <v>34238.928585599999</v>
      </c>
      <c r="E55" s="11">
        <f>E46*G55</f>
        <v>5629.0860806399996</v>
      </c>
      <c r="G55" s="1">
        <v>0.154944</v>
      </c>
    </row>
    <row r="56" spans="1:7">
      <c r="A56" s="13" t="s">
        <v>16</v>
      </c>
      <c r="B56" s="10">
        <f>B46*G56</f>
        <v>37227.824365200002</v>
      </c>
      <c r="C56" s="1"/>
      <c r="D56" s="10">
        <f>D46*G56</f>
        <v>40844.126685249998</v>
      </c>
      <c r="E56" s="11">
        <f>E46*G56</f>
        <v>6715.0204313499999</v>
      </c>
      <c r="G56" s="1">
        <v>0.184835</v>
      </c>
    </row>
    <row r="57" spans="1:7" ht="12.75" customHeight="1">
      <c r="A57" s="13" t="s">
        <v>17</v>
      </c>
      <c r="B57" s="10">
        <f>B46*G57</f>
        <v>5160.3543055199998</v>
      </c>
      <c r="C57" s="1"/>
      <c r="D57" s="10">
        <f>D46*G57</f>
        <v>5661.6299391500006</v>
      </c>
      <c r="E57" s="11">
        <f>E46*G57</f>
        <v>930.80606201000001</v>
      </c>
      <c r="G57" s="1">
        <v>2.5621000000000001E-2</v>
      </c>
    </row>
    <row r="58" spans="1:7" ht="12.75" customHeight="1">
      <c r="A58" s="18" t="s">
        <v>18</v>
      </c>
      <c r="B58" s="10" t="s">
        <v>272</v>
      </c>
      <c r="C58" s="1"/>
      <c r="D58" s="10" t="s">
        <v>273</v>
      </c>
      <c r="E58" s="11" t="s">
        <v>274</v>
      </c>
    </row>
    <row r="59" spans="1:7" ht="13.5" customHeight="1" thickBot="1">
      <c r="A59" s="20" t="s">
        <v>21</v>
      </c>
      <c r="B59" s="10"/>
      <c r="C59" s="1"/>
      <c r="D59" s="10" t="s">
        <v>276</v>
      </c>
      <c r="E59" s="11">
        <v>430.37</v>
      </c>
    </row>
    <row r="60" spans="1:7">
      <c r="B60" s="57"/>
      <c r="C60" s="57"/>
      <c r="D60" s="57"/>
      <c r="E60" s="57"/>
    </row>
    <row r="61" spans="1:7" ht="12.75">
      <c r="A61" s="93" t="s">
        <v>832</v>
      </c>
      <c r="B61" s="93"/>
      <c r="C61" s="93"/>
      <c r="D61" s="93"/>
      <c r="E61" s="57"/>
    </row>
    <row r="62" spans="1:7" ht="12">
      <c r="A62" s="82" t="s">
        <v>0</v>
      </c>
      <c r="B62" s="82"/>
      <c r="C62" s="77">
        <f>C25-C44</f>
        <v>0</v>
      </c>
      <c r="D62" s="78">
        <f>D35-D43</f>
        <v>0</v>
      </c>
      <c r="E62" s="57"/>
    </row>
    <row r="63" spans="1:7" ht="12">
      <c r="A63" s="82" t="s">
        <v>1</v>
      </c>
      <c r="B63" s="82"/>
      <c r="C63" s="77">
        <f>C36-C55</f>
        <v>0</v>
      </c>
      <c r="D63" s="79" t="e">
        <f>D36-D58</f>
        <v>#VALUE!</v>
      </c>
      <c r="E63" s="57"/>
    </row>
    <row r="64" spans="1:7" ht="12">
      <c r="A64" s="83" t="s">
        <v>2</v>
      </c>
      <c r="B64" s="83"/>
      <c r="C64" s="80">
        <f>C24-C43</f>
        <v>0</v>
      </c>
      <c r="D64" s="79" t="e">
        <f>D37-D59</f>
        <v>#VALUE!</v>
      </c>
    </row>
    <row r="65" spans="1:4" ht="24">
      <c r="A65" s="82" t="s">
        <v>3</v>
      </c>
      <c r="B65" s="82"/>
      <c r="C65" s="81">
        <f>[1]ерши!$H$317</f>
        <v>174673.59999999998</v>
      </c>
      <c r="D65" s="78">
        <v>565689.03</v>
      </c>
    </row>
  </sheetData>
  <mergeCells count="7">
    <mergeCell ref="A61:D61"/>
    <mergeCell ref="A24:C25"/>
    <mergeCell ref="A42:B43"/>
    <mergeCell ref="A7:XFD7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58"/>
  <sheetViews>
    <sheetView topLeftCell="A40" workbookViewId="0">
      <selection activeCell="A54" sqref="A54:D58"/>
    </sheetView>
  </sheetViews>
  <sheetFormatPr defaultRowHeight="15"/>
  <cols>
    <col min="1" max="1" width="69.7109375" customWidth="1"/>
    <col min="3" max="11" width="0" hidden="1" customWidth="1"/>
  </cols>
  <sheetData>
    <row r="1" spans="1:7" ht="59.25" customHeight="1">
      <c r="A1" s="85" t="s">
        <v>771</v>
      </c>
      <c r="B1" s="85"/>
      <c r="C1" s="85"/>
    </row>
    <row r="2" spans="1:7">
      <c r="A2" s="58"/>
      <c r="B2" s="58"/>
      <c r="C2" s="58"/>
    </row>
    <row r="3" spans="1:7" ht="31.5" customHeight="1">
      <c r="A3" s="86" t="s">
        <v>606</v>
      </c>
      <c r="B3" s="87"/>
      <c r="C3" s="88"/>
    </row>
    <row r="4" spans="1:7">
      <c r="A4" s="59" t="s">
        <v>607</v>
      </c>
      <c r="B4" s="61" t="s">
        <v>685</v>
      </c>
    </row>
    <row r="5" spans="1:7" ht="15" customHeight="1">
      <c r="A5" s="86" t="s">
        <v>609</v>
      </c>
      <c r="B5" s="87"/>
      <c r="C5" s="88"/>
    </row>
    <row r="6" spans="1:7" ht="15.75" thickBot="1">
      <c r="A6" s="89"/>
      <c r="B6" s="90"/>
      <c r="C6" s="91"/>
    </row>
    <row r="7" spans="1:7" s="1" customFormat="1" ht="30.75" customHeight="1">
      <c r="A7" s="17" t="s">
        <v>4</v>
      </c>
      <c r="B7" s="10">
        <v>101444.04</v>
      </c>
      <c r="D7" s="10">
        <v>131360.42000000001</v>
      </c>
      <c r="E7" s="11">
        <v>17527.060000000001</v>
      </c>
    </row>
    <row r="8" spans="1:7" s="1" customFormat="1" ht="19.5" customHeight="1">
      <c r="A8" s="18" t="s">
        <v>6</v>
      </c>
      <c r="B8" s="10">
        <v>79024.08</v>
      </c>
      <c r="D8" s="10">
        <v>101606.03</v>
      </c>
      <c r="E8" s="11">
        <v>13651.51</v>
      </c>
    </row>
    <row r="9" spans="1:7" s="1" customFormat="1" ht="14.25" customHeight="1">
      <c r="A9" s="12" t="s">
        <v>7</v>
      </c>
      <c r="B9" s="10"/>
      <c r="D9" s="10"/>
      <c r="E9" s="11"/>
    </row>
    <row r="10" spans="1:7" s="1" customFormat="1" ht="15" customHeight="1">
      <c r="A10" s="13" t="s">
        <v>19</v>
      </c>
      <c r="B10" s="10">
        <f>B8*G10</f>
        <v>14.46140664</v>
      </c>
      <c r="D10" s="10">
        <f>D8*G10</f>
        <v>18.593903489999999</v>
      </c>
      <c r="E10" s="11">
        <f>E8*G10</f>
        <v>2.4982263300000001</v>
      </c>
      <c r="G10" s="1">
        <v>1.83E-4</v>
      </c>
    </row>
    <row r="11" spans="1:7" s="1" customFormat="1" ht="23.25" customHeight="1">
      <c r="A11" s="13" t="s">
        <v>9</v>
      </c>
      <c r="B11" s="10">
        <f>B8*G11</f>
        <v>10171.426409039999</v>
      </c>
      <c r="D11" s="10">
        <f>D8*G11</f>
        <v>13078.01693939</v>
      </c>
      <c r="E11" s="11">
        <f>E8*G11</f>
        <v>1757.1268066299999</v>
      </c>
      <c r="G11" s="1">
        <v>0.12871299999999999</v>
      </c>
    </row>
    <row r="12" spans="1:7" s="1" customFormat="1" ht="21.75" customHeight="1">
      <c r="A12" s="13" t="s">
        <v>10</v>
      </c>
      <c r="B12" s="10">
        <f>B8*G12</f>
        <v>12533.535184320001</v>
      </c>
      <c r="D12" s="10">
        <f>D8*G12</f>
        <v>16115.122782119999</v>
      </c>
      <c r="E12" s="11">
        <f>E8*G12</f>
        <v>2165.18409204</v>
      </c>
      <c r="G12" s="1">
        <v>0.15860399999999999</v>
      </c>
    </row>
    <row r="13" spans="1:7" s="1" customFormat="1" ht="17.25" customHeight="1">
      <c r="A13" s="13" t="s">
        <v>11</v>
      </c>
      <c r="B13" s="10">
        <f>B8*G13</f>
        <v>6555.9957249599993</v>
      </c>
      <c r="D13" s="10">
        <f>D8*G13</f>
        <v>8429.4394608599996</v>
      </c>
      <c r="E13" s="11">
        <f>E8*G13</f>
        <v>1132.55657262</v>
      </c>
      <c r="G13" s="1">
        <v>8.2961999999999994E-2</v>
      </c>
    </row>
    <row r="14" spans="1:7" s="1" customFormat="1" ht="17.25" customHeight="1">
      <c r="A14" s="13" t="s">
        <v>12</v>
      </c>
      <c r="B14" s="10">
        <f>B8*G14</f>
        <v>11280.213275520002</v>
      </c>
      <c r="D14" s="10">
        <f>D8*G14</f>
        <v>14503.65114632</v>
      </c>
      <c r="E14" s="11">
        <f>G14*E8</f>
        <v>1948.6711434400002</v>
      </c>
      <c r="G14" s="1">
        <v>0.14274400000000001</v>
      </c>
    </row>
    <row r="15" spans="1:7" s="1" customFormat="1" ht="38.25" customHeight="1">
      <c r="A15" s="13" t="s">
        <v>13</v>
      </c>
      <c r="B15" s="10">
        <f>B8*G15</f>
        <v>9255.53732184</v>
      </c>
      <c r="D15" s="10">
        <f>D8*G15</f>
        <v>11900.40305169</v>
      </c>
      <c r="E15" s="11">
        <f>E8*G15</f>
        <v>1598.9058057300001</v>
      </c>
      <c r="G15" s="1">
        <v>0.117123</v>
      </c>
    </row>
    <row r="16" spans="1:7" s="1" customFormat="1" ht="17.25" customHeight="1">
      <c r="A16" s="13" t="s">
        <v>14</v>
      </c>
      <c r="B16" s="10">
        <f>B8*G16</f>
        <v>337.43282160000001</v>
      </c>
      <c r="D16" s="10">
        <f>D8*G16</f>
        <v>433.85774810000004</v>
      </c>
      <c r="E16" s="11">
        <f>E8*G16</f>
        <v>58.291947700000009</v>
      </c>
      <c r="G16" s="1">
        <v>4.2700000000000004E-3</v>
      </c>
    </row>
    <row r="17" spans="1:7" s="1" customFormat="1" ht="20.25" customHeight="1">
      <c r="A17" s="13" t="s">
        <v>15</v>
      </c>
      <c r="B17" s="10">
        <f>B8*G17</f>
        <v>12244.30705152</v>
      </c>
      <c r="D17" s="10">
        <f>D8*G17</f>
        <v>15743.24471232</v>
      </c>
      <c r="E17" s="11">
        <f>E8*G17</f>
        <v>2115.2195654400002</v>
      </c>
      <c r="G17" s="1">
        <v>0.154944</v>
      </c>
    </row>
    <row r="18" spans="1:7" s="1" customFormat="1" ht="24" customHeight="1">
      <c r="A18" s="13" t="s">
        <v>16</v>
      </c>
      <c r="B18" s="10">
        <f>B8*G18</f>
        <v>14606.415826800001</v>
      </c>
      <c r="D18" s="10">
        <f>D8*G18</f>
        <v>18780.350555050001</v>
      </c>
      <c r="E18" s="11">
        <f>E8*G18</f>
        <v>2523.2768508499998</v>
      </c>
      <c r="G18" s="1">
        <v>0.184835</v>
      </c>
    </row>
    <row r="19" spans="1:7" s="1" customFormat="1" ht="13.5" customHeight="1">
      <c r="A19" s="13" t="s">
        <v>17</v>
      </c>
      <c r="B19" s="10">
        <f>B8*G19</f>
        <v>2024.6759536800002</v>
      </c>
      <c r="D19" s="10">
        <f>D8*G19</f>
        <v>2603.2480946300002</v>
      </c>
      <c r="E19" s="11">
        <f>E8*G19</f>
        <v>349.76533771000004</v>
      </c>
      <c r="G19" s="1">
        <v>2.5621000000000001E-2</v>
      </c>
    </row>
    <row r="20" spans="1:7" s="1" customFormat="1" ht="21" customHeight="1" thickBot="1">
      <c r="A20" s="20" t="s">
        <v>18</v>
      </c>
      <c r="B20" s="10" t="s">
        <v>277</v>
      </c>
      <c r="D20" s="10" t="s">
        <v>278</v>
      </c>
      <c r="E20" s="11" t="s">
        <v>279</v>
      </c>
    </row>
    <row r="21" spans="1:7">
      <c r="A21" s="92" t="s">
        <v>611</v>
      </c>
      <c r="B21" s="92"/>
      <c r="C21" s="92"/>
    </row>
    <row r="22" spans="1:7" ht="15.75" thickBot="1">
      <c r="A22" s="92"/>
      <c r="B22" s="92"/>
      <c r="C22" s="92"/>
    </row>
    <row r="23" spans="1:7" s="1" customFormat="1" ht="30.75" customHeight="1">
      <c r="A23" s="17" t="s">
        <v>4</v>
      </c>
      <c r="B23" s="10">
        <v>131360.42000000001</v>
      </c>
      <c r="E23" s="11">
        <v>17527.060000000001</v>
      </c>
    </row>
    <row r="24" spans="1:7" s="1" customFormat="1" ht="19.5" customHeight="1">
      <c r="A24" s="18" t="s">
        <v>6</v>
      </c>
      <c r="B24" s="10">
        <v>101606.03</v>
      </c>
      <c r="E24" s="11">
        <v>13651.51</v>
      </c>
    </row>
    <row r="25" spans="1:7" s="1" customFormat="1" ht="14.25" customHeight="1">
      <c r="A25" s="12" t="s">
        <v>7</v>
      </c>
      <c r="B25" s="10"/>
      <c r="E25" s="11"/>
    </row>
    <row r="26" spans="1:7" s="1" customFormat="1" ht="15" customHeight="1">
      <c r="A26" s="13" t="s">
        <v>19</v>
      </c>
      <c r="B26" s="10">
        <f>B24*G26</f>
        <v>18.593903489999999</v>
      </c>
      <c r="E26" s="11">
        <f>E24*G26</f>
        <v>2.4982263300000001</v>
      </c>
      <c r="G26" s="1">
        <v>1.83E-4</v>
      </c>
    </row>
    <row r="27" spans="1:7" s="1" customFormat="1" ht="23.25" customHeight="1">
      <c r="A27" s="13" t="s">
        <v>9</v>
      </c>
      <c r="B27" s="10">
        <f>B24*G27</f>
        <v>13078.01693939</v>
      </c>
      <c r="E27" s="11">
        <f>E24*G27</f>
        <v>1757.1268066299999</v>
      </c>
      <c r="G27" s="1">
        <v>0.12871299999999999</v>
      </c>
    </row>
    <row r="28" spans="1:7" s="1" customFormat="1" ht="21.75" customHeight="1">
      <c r="A28" s="13" t="s">
        <v>10</v>
      </c>
      <c r="B28" s="10">
        <f>B24*G28</f>
        <v>16115.122782119999</v>
      </c>
      <c r="E28" s="11">
        <f>E24*G28</f>
        <v>2165.18409204</v>
      </c>
      <c r="G28" s="1">
        <v>0.15860399999999999</v>
      </c>
    </row>
    <row r="29" spans="1:7" s="1" customFormat="1" ht="17.25" customHeight="1">
      <c r="A29" s="13" t="s">
        <v>11</v>
      </c>
      <c r="B29" s="10">
        <f>B24*G29</f>
        <v>8429.4394608599996</v>
      </c>
      <c r="E29" s="11">
        <f>E24*G29</f>
        <v>1132.55657262</v>
      </c>
      <c r="G29" s="1">
        <v>8.2961999999999994E-2</v>
      </c>
    </row>
    <row r="30" spans="1:7" s="1" customFormat="1" ht="17.25" customHeight="1">
      <c r="A30" s="13" t="s">
        <v>12</v>
      </c>
      <c r="B30" s="10">
        <f>B24*G30</f>
        <v>14503.65114632</v>
      </c>
      <c r="E30" s="11">
        <f>G30*E24</f>
        <v>1948.6711434400002</v>
      </c>
      <c r="G30" s="1">
        <v>0.14274400000000001</v>
      </c>
    </row>
    <row r="31" spans="1:7" s="1" customFormat="1" ht="38.25" customHeight="1">
      <c r="A31" s="13" t="s">
        <v>13</v>
      </c>
      <c r="B31" s="10">
        <f>B24*G31</f>
        <v>11900.40305169</v>
      </c>
      <c r="E31" s="11">
        <f>E24*G31</f>
        <v>1598.9058057300001</v>
      </c>
      <c r="G31" s="1">
        <v>0.117123</v>
      </c>
    </row>
    <row r="32" spans="1:7" s="1" customFormat="1" ht="17.25" customHeight="1">
      <c r="A32" s="13" t="s">
        <v>14</v>
      </c>
      <c r="B32" s="10">
        <f>B24*G32</f>
        <v>433.85774810000004</v>
      </c>
      <c r="E32" s="11">
        <f>E24*G32</f>
        <v>58.291947700000009</v>
      </c>
      <c r="G32" s="1">
        <v>4.2700000000000004E-3</v>
      </c>
    </row>
    <row r="33" spans="1:7" s="1" customFormat="1" ht="20.25" customHeight="1">
      <c r="A33" s="13" t="s">
        <v>15</v>
      </c>
      <c r="B33" s="10">
        <f>B24*G33</f>
        <v>15743.24471232</v>
      </c>
      <c r="E33" s="11">
        <f>E24*G33</f>
        <v>2115.2195654400002</v>
      </c>
      <c r="G33" s="1">
        <v>0.154944</v>
      </c>
    </row>
    <row r="34" spans="1:7" s="1" customFormat="1" ht="24" customHeight="1">
      <c r="A34" s="13" t="s">
        <v>16</v>
      </c>
      <c r="B34" s="10">
        <f>B24*G34</f>
        <v>18780.350555050001</v>
      </c>
      <c r="E34" s="11">
        <f>E24*G34</f>
        <v>2523.2768508499998</v>
      </c>
      <c r="G34" s="1">
        <v>0.184835</v>
      </c>
    </row>
    <row r="35" spans="1:7" s="1" customFormat="1" ht="13.5" customHeight="1">
      <c r="A35" s="13" t="s">
        <v>17</v>
      </c>
      <c r="B35" s="10">
        <f>B24*G35</f>
        <v>2603.2480946300002</v>
      </c>
      <c r="E35" s="11">
        <f>E24*G35</f>
        <v>349.76533771000004</v>
      </c>
      <c r="G35" s="1">
        <v>2.5621000000000001E-2</v>
      </c>
    </row>
    <row r="36" spans="1:7" s="1" customFormat="1" ht="21" customHeight="1" thickBot="1">
      <c r="A36" s="20" t="s">
        <v>18</v>
      </c>
      <c r="B36" s="10" t="s">
        <v>278</v>
      </c>
      <c r="E36" s="11" t="s">
        <v>279</v>
      </c>
    </row>
    <row r="37" spans="1:7">
      <c r="A37" s="101" t="s">
        <v>612</v>
      </c>
      <c r="B37" s="102"/>
    </row>
    <row r="38" spans="1:7" ht="15.75" thickBot="1">
      <c r="A38" s="98"/>
      <c r="B38" s="99"/>
    </row>
    <row r="39" spans="1:7" s="1" customFormat="1" ht="21" customHeight="1">
      <c r="A39" s="17" t="s">
        <v>4</v>
      </c>
      <c r="B39" s="10">
        <v>101444.04</v>
      </c>
      <c r="D39" s="10">
        <v>131360.42000000001</v>
      </c>
      <c r="E39" s="11">
        <v>17527.060000000001</v>
      </c>
    </row>
    <row r="40" spans="1:7" s="1" customFormat="1" ht="19.5" customHeight="1">
      <c r="A40" s="18" t="s">
        <v>6</v>
      </c>
      <c r="B40" s="10">
        <v>79024.08</v>
      </c>
      <c r="D40" s="10">
        <v>101606.03</v>
      </c>
      <c r="E40" s="11">
        <v>13651.51</v>
      </c>
    </row>
    <row r="41" spans="1:7" s="1" customFormat="1" ht="14.25" customHeight="1">
      <c r="A41" s="12" t="s">
        <v>7</v>
      </c>
      <c r="B41" s="10"/>
      <c r="D41" s="10"/>
      <c r="E41" s="11"/>
    </row>
    <row r="42" spans="1:7" s="1" customFormat="1" ht="15" customHeight="1">
      <c r="A42" s="13" t="s">
        <v>19</v>
      </c>
      <c r="B42" s="10">
        <f>B40*G42</f>
        <v>14.46140664</v>
      </c>
      <c r="D42" s="10">
        <f>D40*G42</f>
        <v>18.593903489999999</v>
      </c>
      <c r="E42" s="11">
        <f>E40*G42</f>
        <v>2.4982263300000001</v>
      </c>
      <c r="G42" s="1">
        <v>1.83E-4</v>
      </c>
    </row>
    <row r="43" spans="1:7" s="1" customFormat="1" ht="23.25" customHeight="1">
      <c r="A43" s="13" t="s">
        <v>9</v>
      </c>
      <c r="B43" s="10">
        <f>B40*G43</f>
        <v>10171.426409039999</v>
      </c>
      <c r="D43" s="10">
        <f>D40*G43</f>
        <v>13078.01693939</v>
      </c>
      <c r="E43" s="11">
        <f>E40*G43</f>
        <v>1757.1268066299999</v>
      </c>
      <c r="G43" s="1">
        <v>0.12871299999999999</v>
      </c>
    </row>
    <row r="44" spans="1:7" s="1" customFormat="1" ht="21.75" customHeight="1">
      <c r="A44" s="13" t="s">
        <v>10</v>
      </c>
      <c r="B44" s="10">
        <f>B40*G44</f>
        <v>12533.535184320001</v>
      </c>
      <c r="D44" s="10">
        <f>D40*G44</f>
        <v>16115.122782119999</v>
      </c>
      <c r="E44" s="11">
        <f>E40*G44</f>
        <v>2165.18409204</v>
      </c>
      <c r="G44" s="1">
        <v>0.15860399999999999</v>
      </c>
    </row>
    <row r="45" spans="1:7" s="1" customFormat="1" ht="17.25" customHeight="1">
      <c r="A45" s="13" t="s">
        <v>11</v>
      </c>
      <c r="B45" s="10">
        <f>B40*G45</f>
        <v>6555.9957249599993</v>
      </c>
      <c r="D45" s="10">
        <f>D40*G45</f>
        <v>8429.4394608599996</v>
      </c>
      <c r="E45" s="11">
        <f>E40*G45</f>
        <v>1132.55657262</v>
      </c>
      <c r="G45" s="1">
        <v>8.2961999999999994E-2</v>
      </c>
    </row>
    <row r="46" spans="1:7" s="1" customFormat="1" ht="17.25" customHeight="1">
      <c r="A46" s="13" t="s">
        <v>12</v>
      </c>
      <c r="B46" s="10">
        <f>B40*G46</f>
        <v>11280.213275520002</v>
      </c>
      <c r="D46" s="10">
        <f>D40*G46</f>
        <v>14503.65114632</v>
      </c>
      <c r="E46" s="11">
        <f>G46*E40</f>
        <v>1948.6711434400002</v>
      </c>
      <c r="G46" s="1">
        <v>0.14274400000000001</v>
      </c>
    </row>
    <row r="47" spans="1:7" s="1" customFormat="1" ht="24" customHeight="1">
      <c r="A47" s="13" t="s">
        <v>13</v>
      </c>
      <c r="B47" s="10">
        <f>B40*G47</f>
        <v>9255.53732184</v>
      </c>
      <c r="D47" s="10">
        <f>D40*G47</f>
        <v>11900.40305169</v>
      </c>
      <c r="E47" s="11">
        <f>E40*G47</f>
        <v>1598.9058057300001</v>
      </c>
      <c r="G47" s="1">
        <v>0.117123</v>
      </c>
    </row>
    <row r="48" spans="1:7" s="1" customFormat="1" ht="17.25" customHeight="1">
      <c r="A48" s="13" t="s">
        <v>14</v>
      </c>
      <c r="B48" s="10">
        <f>B40*G48</f>
        <v>337.43282160000001</v>
      </c>
      <c r="D48" s="10">
        <f>D40*G48</f>
        <v>433.85774810000004</v>
      </c>
      <c r="E48" s="11">
        <f>E40*G48</f>
        <v>58.291947700000009</v>
      </c>
      <c r="G48" s="1">
        <v>4.2700000000000004E-3</v>
      </c>
    </row>
    <row r="49" spans="1:7" s="1" customFormat="1" ht="20.25" customHeight="1">
      <c r="A49" s="13" t="s">
        <v>15</v>
      </c>
      <c r="B49" s="10">
        <f>B40*G49</f>
        <v>12244.30705152</v>
      </c>
      <c r="D49" s="10">
        <f>D40*G49</f>
        <v>15743.24471232</v>
      </c>
      <c r="E49" s="11">
        <f>E40*G49</f>
        <v>2115.2195654400002</v>
      </c>
      <c r="G49" s="1">
        <v>0.154944</v>
      </c>
    </row>
    <row r="50" spans="1:7" s="1" customFormat="1" ht="24" customHeight="1">
      <c r="A50" s="13" t="s">
        <v>16</v>
      </c>
      <c r="B50" s="10">
        <f>B40*G50</f>
        <v>14606.415826800001</v>
      </c>
      <c r="D50" s="10">
        <f>D40*G50</f>
        <v>18780.350555050001</v>
      </c>
      <c r="E50" s="11">
        <f>E40*G50</f>
        <v>2523.2768508499998</v>
      </c>
      <c r="G50" s="1">
        <v>0.184835</v>
      </c>
    </row>
    <row r="51" spans="1:7" s="1" customFormat="1" ht="13.5" customHeight="1">
      <c r="A51" s="13" t="s">
        <v>17</v>
      </c>
      <c r="B51" s="10">
        <f>B40*G51</f>
        <v>2024.6759536800002</v>
      </c>
      <c r="D51" s="10">
        <f>D40*G51</f>
        <v>2603.2480946300002</v>
      </c>
      <c r="E51" s="11">
        <f>E40*G51</f>
        <v>349.76533771000004</v>
      </c>
      <c r="G51" s="1">
        <v>2.5621000000000001E-2</v>
      </c>
    </row>
    <row r="52" spans="1:7" s="1" customFormat="1" ht="21" customHeight="1" thickBot="1">
      <c r="A52" s="20" t="s">
        <v>18</v>
      </c>
      <c r="B52" s="10" t="s">
        <v>277</v>
      </c>
      <c r="D52" s="10" t="s">
        <v>278</v>
      </c>
      <c r="E52" s="11" t="s">
        <v>279</v>
      </c>
    </row>
    <row r="54" spans="1:7">
      <c r="A54" s="93" t="s">
        <v>832</v>
      </c>
      <c r="B54" s="93"/>
      <c r="C54" s="93"/>
      <c r="D54" s="93"/>
    </row>
    <row r="55" spans="1:7">
      <c r="A55" s="82" t="s">
        <v>0</v>
      </c>
      <c r="B55" s="82"/>
      <c r="C55" s="77">
        <f>C18-C37</f>
        <v>0</v>
      </c>
      <c r="D55" s="78">
        <f>D28-D36</f>
        <v>0</v>
      </c>
    </row>
    <row r="56" spans="1:7">
      <c r="A56" s="82" t="s">
        <v>1</v>
      </c>
      <c r="B56" s="82"/>
      <c r="C56" s="77">
        <f>C29-C48</f>
        <v>0</v>
      </c>
      <c r="D56" s="79">
        <f>D29-D51</f>
        <v>-2603.2480946300002</v>
      </c>
    </row>
    <row r="57" spans="1:7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7" ht="24.75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64"/>
  <sheetViews>
    <sheetView topLeftCell="A40" workbookViewId="0">
      <selection activeCell="A60" sqref="A60:D64"/>
    </sheetView>
  </sheetViews>
  <sheetFormatPr defaultRowHeight="15"/>
  <cols>
    <col min="1" max="1" width="67.7109375" customWidth="1"/>
    <col min="3" max="10" width="0" hidden="1" customWidth="1"/>
  </cols>
  <sheetData>
    <row r="1" spans="1:7" ht="47.25" customHeight="1">
      <c r="A1" s="85" t="s">
        <v>772</v>
      </c>
      <c r="B1" s="85"/>
      <c r="C1" s="85"/>
    </row>
    <row r="2" spans="1:7">
      <c r="A2" s="58"/>
      <c r="B2" s="58"/>
      <c r="C2" s="58"/>
    </row>
    <row r="3" spans="1:7" ht="28.5" customHeight="1">
      <c r="A3" s="86" t="s">
        <v>606</v>
      </c>
      <c r="B3" s="87"/>
      <c r="C3" s="88"/>
    </row>
    <row r="4" spans="1:7">
      <c r="A4" s="59" t="s">
        <v>607</v>
      </c>
      <c r="B4" s="61" t="s">
        <v>684</v>
      </c>
    </row>
    <row r="5" spans="1:7">
      <c r="A5" s="86" t="s">
        <v>609</v>
      </c>
      <c r="B5" s="87"/>
      <c r="C5" s="88"/>
    </row>
    <row r="6" spans="1:7" ht="15.75" thickBot="1">
      <c r="A6" s="89"/>
      <c r="B6" s="90"/>
      <c r="C6" s="91"/>
    </row>
    <row r="7" spans="1:7" s="1" customFormat="1" ht="11.25">
      <c r="A7" s="17" t="s">
        <v>4</v>
      </c>
      <c r="B7" s="5">
        <v>219074.04</v>
      </c>
      <c r="D7" s="5">
        <v>200210.46</v>
      </c>
      <c r="E7" s="6">
        <v>132135.43</v>
      </c>
    </row>
    <row r="8" spans="1:7" s="1" customFormat="1" ht="12.75" customHeight="1">
      <c r="A8" s="18" t="s">
        <v>5</v>
      </c>
      <c r="B8" s="10" t="s">
        <v>42</v>
      </c>
      <c r="D8" s="10" t="s">
        <v>280</v>
      </c>
      <c r="E8" s="11">
        <v>813.4</v>
      </c>
    </row>
    <row r="9" spans="1:7" s="1" customFormat="1" ht="12.75" customHeight="1">
      <c r="A9" s="18" t="s">
        <v>6</v>
      </c>
      <c r="B9" s="10">
        <v>165281.76</v>
      </c>
      <c r="D9" s="10">
        <v>145231.81</v>
      </c>
      <c r="E9" s="11">
        <v>104032.91</v>
      </c>
    </row>
    <row r="10" spans="1:7" s="1" customFormat="1" ht="12.75" customHeight="1">
      <c r="A10" s="12" t="s">
        <v>7</v>
      </c>
      <c r="B10" s="10"/>
      <c r="D10" s="10"/>
      <c r="E10" s="11"/>
    </row>
    <row r="11" spans="1:7" s="1" customFormat="1" ht="12.75" customHeight="1">
      <c r="A11" s="13" t="s">
        <v>19</v>
      </c>
      <c r="B11" s="10">
        <f>B9*G11</f>
        <v>30.246562080000004</v>
      </c>
      <c r="D11" s="10">
        <f>D9*G11</f>
        <v>26.577421229999999</v>
      </c>
      <c r="E11" s="11">
        <f>E9*G11</f>
        <v>19.038022529999999</v>
      </c>
      <c r="G11" s="1">
        <v>1.83E-4</v>
      </c>
    </row>
    <row r="12" spans="1:7" s="1" customFormat="1" ht="12.75" customHeight="1">
      <c r="A12" s="13" t="s">
        <v>9</v>
      </c>
      <c r="B12" s="10">
        <f>B9*G12</f>
        <v>21273.911174879999</v>
      </c>
      <c r="D12" s="10">
        <f>D9*G12</f>
        <v>18693.221960529998</v>
      </c>
      <c r="E12" s="11">
        <f>E9*G12</f>
        <v>13390.387944829999</v>
      </c>
      <c r="G12" s="1">
        <v>0.12871299999999999</v>
      </c>
    </row>
    <row r="13" spans="1:7" s="1" customFormat="1" ht="12.75" customHeight="1">
      <c r="A13" s="13" t="s">
        <v>10</v>
      </c>
      <c r="B13" s="10">
        <f>B9*G13</f>
        <v>26214.348263039999</v>
      </c>
      <c r="D13" s="10">
        <f>D9*G13</f>
        <v>23034.34599324</v>
      </c>
      <c r="E13" s="11">
        <f>E9*G13</f>
        <v>16500.035657640001</v>
      </c>
      <c r="G13" s="1">
        <v>0.15860399999999999</v>
      </c>
    </row>
    <row r="14" spans="1:7" s="1" customFormat="1" ht="12.75" customHeight="1">
      <c r="A14" s="13" t="s">
        <v>11</v>
      </c>
      <c r="B14" s="10">
        <f>B9*G14</f>
        <v>13712.105373119999</v>
      </c>
      <c r="D14" s="10">
        <f>D9*G14</f>
        <v>12048.72142122</v>
      </c>
      <c r="E14" s="11">
        <f>E9*G14</f>
        <v>8630.7782794199993</v>
      </c>
      <c r="G14" s="1">
        <v>8.2961999999999994E-2</v>
      </c>
    </row>
    <row r="15" spans="1:7" s="1" customFormat="1" ht="12.75" customHeight="1">
      <c r="A15" s="13" t="s">
        <v>12</v>
      </c>
      <c r="B15" s="10">
        <f>B9*G15</f>
        <v>23592.979549440002</v>
      </c>
      <c r="D15" s="10">
        <f>D9*G15</f>
        <v>20730.969486640002</v>
      </c>
      <c r="E15" s="11">
        <f>G15*E9</f>
        <v>14850.073705040002</v>
      </c>
      <c r="G15" s="1">
        <v>0.14274400000000001</v>
      </c>
    </row>
    <row r="16" spans="1:7" s="1" customFormat="1" ht="11.25">
      <c r="A16" s="13" t="s">
        <v>13</v>
      </c>
      <c r="B16" s="10">
        <f>B9*G16</f>
        <v>19358.295576480003</v>
      </c>
      <c r="D16" s="10">
        <f>D9*G16</f>
        <v>17009.985282630001</v>
      </c>
      <c r="E16" s="11">
        <f>E9*G16</f>
        <v>12184.646517930001</v>
      </c>
      <c r="G16" s="1">
        <v>0.117123</v>
      </c>
    </row>
    <row r="17" spans="1:7" s="1" customFormat="1" ht="12.75" customHeight="1">
      <c r="A17" s="13" t="s">
        <v>14</v>
      </c>
      <c r="B17" s="10">
        <f>B9*G17</f>
        <v>705.75311520000014</v>
      </c>
      <c r="D17" s="10">
        <f>D9*G17</f>
        <v>620.13982870000007</v>
      </c>
      <c r="E17" s="11">
        <f>E9*G17</f>
        <v>444.22052570000005</v>
      </c>
      <c r="G17" s="1">
        <v>4.2700000000000004E-3</v>
      </c>
    </row>
    <row r="18" spans="1:7" s="1" customFormat="1" ht="12.75" customHeight="1">
      <c r="A18" s="13" t="s">
        <v>15</v>
      </c>
      <c r="B18" s="10">
        <f>B9*G18</f>
        <v>25609.41702144</v>
      </c>
      <c r="D18" s="10">
        <f>D9*G18</f>
        <v>22502.797568639999</v>
      </c>
      <c r="E18" s="11">
        <f>E9*G18</f>
        <v>16119.27520704</v>
      </c>
      <c r="G18" s="1">
        <v>0.154944</v>
      </c>
    </row>
    <row r="19" spans="1:7" s="1" customFormat="1" ht="11.25">
      <c r="A19" s="13" t="s">
        <v>16</v>
      </c>
      <c r="B19" s="10">
        <f>B9*G19</f>
        <v>30549.854109600001</v>
      </c>
      <c r="D19" s="10">
        <f>D9*G19</f>
        <v>26843.921601350001</v>
      </c>
      <c r="E19" s="11">
        <f>E9*G19</f>
        <v>19228.92291985</v>
      </c>
      <c r="G19" s="1">
        <v>0.184835</v>
      </c>
    </row>
    <row r="20" spans="1:7" s="1" customFormat="1" ht="12.75" customHeight="1">
      <c r="A20" s="13" t="s">
        <v>17</v>
      </c>
      <c r="B20" s="10">
        <f>B9*G20</f>
        <v>4234.6839729600006</v>
      </c>
      <c r="D20" s="10">
        <f>D9*G20</f>
        <v>3720.9842040100002</v>
      </c>
      <c r="E20" s="11">
        <f>E9*G20</f>
        <v>2665.4271871100004</v>
      </c>
      <c r="G20" s="1">
        <v>2.5621000000000001E-2</v>
      </c>
    </row>
    <row r="21" spans="1:7" s="1" customFormat="1" ht="12.75" customHeight="1">
      <c r="A21" s="18" t="s">
        <v>18</v>
      </c>
      <c r="B21" s="10" t="s">
        <v>281</v>
      </c>
      <c r="D21" s="10" t="s">
        <v>282</v>
      </c>
      <c r="E21" s="11" t="s">
        <v>283</v>
      </c>
    </row>
    <row r="22" spans="1:7" s="1" customFormat="1" ht="13.5" customHeight="1" thickBot="1">
      <c r="A22" s="20" t="s">
        <v>21</v>
      </c>
      <c r="B22" s="10"/>
      <c r="D22" s="10" t="s">
        <v>284</v>
      </c>
      <c r="E22" s="11"/>
    </row>
    <row r="23" spans="1:7">
      <c r="A23" s="92" t="s">
        <v>611</v>
      </c>
      <c r="B23" s="92"/>
      <c r="C23" s="92"/>
    </row>
    <row r="24" spans="1:7" ht="15.75" thickBot="1">
      <c r="A24" s="92"/>
      <c r="B24" s="92"/>
      <c r="C24" s="92"/>
    </row>
    <row r="25" spans="1:7" s="1" customFormat="1" ht="11.25">
      <c r="A25" s="17" t="s">
        <v>4</v>
      </c>
      <c r="B25" s="5">
        <v>200210.46</v>
      </c>
      <c r="E25" s="6">
        <v>132135.43</v>
      </c>
    </row>
    <row r="26" spans="1:7" s="1" customFormat="1" ht="12.75" customHeight="1">
      <c r="A26" s="18" t="s">
        <v>5</v>
      </c>
      <c r="B26" s="10" t="s">
        <v>280</v>
      </c>
      <c r="E26" s="11">
        <v>813.4</v>
      </c>
    </row>
    <row r="27" spans="1:7" s="1" customFormat="1" ht="12.75" customHeight="1">
      <c r="A27" s="18" t="s">
        <v>6</v>
      </c>
      <c r="B27" s="10">
        <v>145231.81</v>
      </c>
      <c r="E27" s="11">
        <v>104032.91</v>
      </c>
    </row>
    <row r="28" spans="1:7" s="1" customFormat="1" ht="12.75" customHeight="1">
      <c r="A28" s="12" t="s">
        <v>7</v>
      </c>
      <c r="B28" s="10"/>
      <c r="E28" s="11"/>
    </row>
    <row r="29" spans="1:7" s="1" customFormat="1" ht="12.75" customHeight="1">
      <c r="A29" s="13" t="s">
        <v>19</v>
      </c>
      <c r="B29" s="10">
        <f>B27*G29</f>
        <v>26.577421229999999</v>
      </c>
      <c r="E29" s="11">
        <f>E27*G29</f>
        <v>19.038022529999999</v>
      </c>
      <c r="G29" s="1">
        <v>1.83E-4</v>
      </c>
    </row>
    <row r="30" spans="1:7" s="1" customFormat="1" ht="12.75" customHeight="1">
      <c r="A30" s="13" t="s">
        <v>9</v>
      </c>
      <c r="B30" s="10">
        <f>B27*G30</f>
        <v>18693.221960529998</v>
      </c>
      <c r="E30" s="11">
        <f>E27*G30</f>
        <v>13390.387944829999</v>
      </c>
      <c r="G30" s="1">
        <v>0.12871299999999999</v>
      </c>
    </row>
    <row r="31" spans="1:7" s="1" customFormat="1" ht="12.75" customHeight="1">
      <c r="A31" s="13" t="s">
        <v>10</v>
      </c>
      <c r="B31" s="10">
        <f>B27*G31</f>
        <v>23034.34599324</v>
      </c>
      <c r="E31" s="11">
        <f>E27*G31</f>
        <v>16500.035657640001</v>
      </c>
      <c r="G31" s="1">
        <v>0.15860399999999999</v>
      </c>
    </row>
    <row r="32" spans="1:7" s="1" customFormat="1" ht="12.75" customHeight="1">
      <c r="A32" s="13" t="s">
        <v>11</v>
      </c>
      <c r="B32" s="10">
        <f>B27*G32</f>
        <v>12048.72142122</v>
      </c>
      <c r="E32" s="11">
        <f>E27*G32</f>
        <v>8630.7782794199993</v>
      </c>
      <c r="G32" s="1">
        <v>8.2961999999999994E-2</v>
      </c>
    </row>
    <row r="33" spans="1:7" s="1" customFormat="1" ht="12.75" customHeight="1">
      <c r="A33" s="13" t="s">
        <v>12</v>
      </c>
      <c r="B33" s="10">
        <f>B27*G33</f>
        <v>20730.969486640002</v>
      </c>
      <c r="E33" s="11">
        <f>G33*E27</f>
        <v>14850.073705040002</v>
      </c>
      <c r="G33" s="1">
        <v>0.14274400000000001</v>
      </c>
    </row>
    <row r="34" spans="1:7" s="1" customFormat="1" ht="11.25">
      <c r="A34" s="13" t="s">
        <v>13</v>
      </c>
      <c r="B34" s="10">
        <f>B27*G34</f>
        <v>17009.985282630001</v>
      </c>
      <c r="E34" s="11">
        <f>E27*G34</f>
        <v>12184.646517930001</v>
      </c>
      <c r="G34" s="1">
        <v>0.117123</v>
      </c>
    </row>
    <row r="35" spans="1:7" s="1" customFormat="1" ht="12.75" customHeight="1">
      <c r="A35" s="13" t="s">
        <v>14</v>
      </c>
      <c r="B35" s="10">
        <f>B27*G35</f>
        <v>620.13982870000007</v>
      </c>
      <c r="E35" s="11">
        <f>E27*G35</f>
        <v>444.22052570000005</v>
      </c>
      <c r="G35" s="1">
        <v>4.2700000000000004E-3</v>
      </c>
    </row>
    <row r="36" spans="1:7" s="1" customFormat="1" ht="12.75" customHeight="1">
      <c r="A36" s="13" t="s">
        <v>15</v>
      </c>
      <c r="B36" s="10">
        <f>B27*G36</f>
        <v>22502.797568639999</v>
      </c>
      <c r="E36" s="11">
        <f>E27*G36</f>
        <v>16119.27520704</v>
      </c>
      <c r="G36" s="1">
        <v>0.154944</v>
      </c>
    </row>
    <row r="37" spans="1:7" s="1" customFormat="1" ht="11.25">
      <c r="A37" s="13" t="s">
        <v>16</v>
      </c>
      <c r="B37" s="10">
        <f>B27*G37</f>
        <v>26843.921601350001</v>
      </c>
      <c r="E37" s="11">
        <f>E27*G37</f>
        <v>19228.92291985</v>
      </c>
      <c r="G37" s="1">
        <v>0.184835</v>
      </c>
    </row>
    <row r="38" spans="1:7" s="1" customFormat="1" ht="12.75" customHeight="1">
      <c r="A38" s="13" t="s">
        <v>17</v>
      </c>
      <c r="B38" s="10">
        <f>B27*G38</f>
        <v>3720.9842040100002</v>
      </c>
      <c r="E38" s="11">
        <f>E27*G38</f>
        <v>2665.4271871100004</v>
      </c>
      <c r="G38" s="1">
        <v>2.5621000000000001E-2</v>
      </c>
    </row>
    <row r="39" spans="1:7" s="1" customFormat="1" ht="12.75" customHeight="1">
      <c r="A39" s="18" t="s">
        <v>18</v>
      </c>
      <c r="B39" s="10" t="s">
        <v>282</v>
      </c>
      <c r="E39" s="11" t="s">
        <v>283</v>
      </c>
    </row>
    <row r="40" spans="1:7" s="1" customFormat="1" ht="13.5" customHeight="1" thickBot="1">
      <c r="A40" s="20" t="s">
        <v>21</v>
      </c>
      <c r="B40" s="10" t="s">
        <v>284</v>
      </c>
      <c r="E40" s="11"/>
    </row>
    <row r="41" spans="1:7">
      <c r="A41" s="101" t="s">
        <v>612</v>
      </c>
      <c r="B41" s="102"/>
    </row>
    <row r="42" spans="1:7" ht="15.75" thickBot="1">
      <c r="A42" s="98"/>
      <c r="B42" s="99"/>
    </row>
    <row r="43" spans="1:7" s="1" customFormat="1" ht="11.25">
      <c r="A43" s="17" t="s">
        <v>4</v>
      </c>
      <c r="B43" s="5">
        <v>219074.04</v>
      </c>
      <c r="D43" s="5">
        <v>200210.46</v>
      </c>
      <c r="E43" s="6">
        <v>132135.43</v>
      </c>
    </row>
    <row r="44" spans="1:7" s="1" customFormat="1" ht="12.75" customHeight="1">
      <c r="A44" s="18" t="s">
        <v>5</v>
      </c>
      <c r="B44" s="10" t="s">
        <v>42</v>
      </c>
      <c r="D44" s="10" t="s">
        <v>280</v>
      </c>
      <c r="E44" s="11">
        <v>813.4</v>
      </c>
    </row>
    <row r="45" spans="1:7" s="1" customFormat="1" ht="12.75" customHeight="1">
      <c r="A45" s="18" t="s">
        <v>6</v>
      </c>
      <c r="B45" s="10">
        <v>165281.76</v>
      </c>
      <c r="D45" s="10">
        <v>145231.81</v>
      </c>
      <c r="E45" s="11">
        <v>104032.91</v>
      </c>
    </row>
    <row r="46" spans="1:7" s="1" customFormat="1" ht="12.75" customHeight="1">
      <c r="A46" s="12" t="s">
        <v>7</v>
      </c>
      <c r="B46" s="10"/>
      <c r="D46" s="10"/>
      <c r="E46" s="11"/>
    </row>
    <row r="47" spans="1:7" s="1" customFormat="1" ht="12.75" customHeight="1">
      <c r="A47" s="13" t="s">
        <v>19</v>
      </c>
      <c r="B47" s="10">
        <f>B45*G47</f>
        <v>30.246562080000004</v>
      </c>
      <c r="D47" s="10">
        <f>D45*G47</f>
        <v>26.577421229999999</v>
      </c>
      <c r="E47" s="11">
        <f>E45*G47</f>
        <v>19.038022529999999</v>
      </c>
      <c r="G47" s="1">
        <v>1.83E-4</v>
      </c>
    </row>
    <row r="48" spans="1:7" s="1" customFormat="1" ht="12.75" customHeight="1">
      <c r="A48" s="13" t="s">
        <v>9</v>
      </c>
      <c r="B48" s="10">
        <f>B45*G48</f>
        <v>21273.911174879999</v>
      </c>
      <c r="D48" s="10">
        <f>D45*G48</f>
        <v>18693.221960529998</v>
      </c>
      <c r="E48" s="11">
        <f>E45*G48</f>
        <v>13390.387944829999</v>
      </c>
      <c r="G48" s="1">
        <v>0.12871299999999999</v>
      </c>
    </row>
    <row r="49" spans="1:7" s="1" customFormat="1" ht="12.75" customHeight="1">
      <c r="A49" s="13" t="s">
        <v>10</v>
      </c>
      <c r="B49" s="10">
        <f>B45*G49</f>
        <v>26214.348263039999</v>
      </c>
      <c r="D49" s="10">
        <f>D45*G49</f>
        <v>23034.34599324</v>
      </c>
      <c r="E49" s="11">
        <f>E45*G49</f>
        <v>16500.035657640001</v>
      </c>
      <c r="G49" s="1">
        <v>0.15860399999999999</v>
      </c>
    </row>
    <row r="50" spans="1:7" s="1" customFormat="1" ht="12.75" customHeight="1">
      <c r="A50" s="13" t="s">
        <v>11</v>
      </c>
      <c r="B50" s="10">
        <f>B45*G50</f>
        <v>13712.105373119999</v>
      </c>
      <c r="D50" s="10">
        <f>D45*G50</f>
        <v>12048.72142122</v>
      </c>
      <c r="E50" s="11">
        <f>E45*G50</f>
        <v>8630.7782794199993</v>
      </c>
      <c r="G50" s="1">
        <v>8.2961999999999994E-2</v>
      </c>
    </row>
    <row r="51" spans="1:7" s="1" customFormat="1" ht="12.75" customHeight="1">
      <c r="A51" s="13" t="s">
        <v>12</v>
      </c>
      <c r="B51" s="10">
        <f>B45*G51</f>
        <v>23592.979549440002</v>
      </c>
      <c r="D51" s="10">
        <f>D45*G51</f>
        <v>20730.969486640002</v>
      </c>
      <c r="E51" s="11">
        <f>G51*E45</f>
        <v>14850.073705040002</v>
      </c>
      <c r="G51" s="1">
        <v>0.14274400000000001</v>
      </c>
    </row>
    <row r="52" spans="1:7" s="1" customFormat="1" ht="11.25">
      <c r="A52" s="13" t="s">
        <v>13</v>
      </c>
      <c r="B52" s="10">
        <f>B45*G52</f>
        <v>19358.295576480003</v>
      </c>
      <c r="D52" s="10">
        <f>D45*G52</f>
        <v>17009.985282630001</v>
      </c>
      <c r="E52" s="11">
        <f>E45*G52</f>
        <v>12184.646517930001</v>
      </c>
      <c r="G52" s="1">
        <v>0.117123</v>
      </c>
    </row>
    <row r="53" spans="1:7" s="1" customFormat="1" ht="12.75" customHeight="1">
      <c r="A53" s="13" t="s">
        <v>14</v>
      </c>
      <c r="B53" s="10">
        <f>B45*G53</f>
        <v>705.75311520000014</v>
      </c>
      <c r="D53" s="10">
        <f>D45*G53</f>
        <v>620.13982870000007</v>
      </c>
      <c r="E53" s="11">
        <f>E45*G53</f>
        <v>444.22052570000005</v>
      </c>
      <c r="G53" s="1">
        <v>4.2700000000000004E-3</v>
      </c>
    </row>
    <row r="54" spans="1:7" s="1" customFormat="1" ht="12.75" customHeight="1">
      <c r="A54" s="13" t="s">
        <v>15</v>
      </c>
      <c r="B54" s="10">
        <f>B45*G54</f>
        <v>25609.41702144</v>
      </c>
      <c r="D54" s="10">
        <f>D45*G54</f>
        <v>22502.797568639999</v>
      </c>
      <c r="E54" s="11">
        <f>E45*G54</f>
        <v>16119.27520704</v>
      </c>
      <c r="G54" s="1">
        <v>0.154944</v>
      </c>
    </row>
    <row r="55" spans="1:7" s="1" customFormat="1" ht="11.25">
      <c r="A55" s="13" t="s">
        <v>16</v>
      </c>
      <c r="B55" s="10">
        <f>B45*G55</f>
        <v>30549.854109600001</v>
      </c>
      <c r="D55" s="10">
        <f>D45*G55</f>
        <v>26843.921601350001</v>
      </c>
      <c r="E55" s="11">
        <f>E45*G55</f>
        <v>19228.92291985</v>
      </c>
      <c r="G55" s="1">
        <v>0.184835</v>
      </c>
    </row>
    <row r="56" spans="1:7" s="1" customFormat="1" ht="12.75" customHeight="1">
      <c r="A56" s="13" t="s">
        <v>17</v>
      </c>
      <c r="B56" s="10">
        <f>B45*G56</f>
        <v>4234.6839729600006</v>
      </c>
      <c r="D56" s="10">
        <f>D45*G56</f>
        <v>3720.9842040100002</v>
      </c>
      <c r="E56" s="11">
        <f>E45*G56</f>
        <v>2665.4271871100004</v>
      </c>
      <c r="G56" s="1">
        <v>2.5621000000000001E-2</v>
      </c>
    </row>
    <row r="57" spans="1:7" s="1" customFormat="1" ht="12.75" customHeight="1">
      <c r="A57" s="18" t="s">
        <v>18</v>
      </c>
      <c r="B57" s="10" t="s">
        <v>281</v>
      </c>
      <c r="D57" s="10" t="s">
        <v>282</v>
      </c>
      <c r="E57" s="11" t="s">
        <v>283</v>
      </c>
    </row>
    <row r="58" spans="1:7" s="1" customFormat="1" ht="13.5" customHeight="1" thickBot="1">
      <c r="A58" s="20" t="s">
        <v>21</v>
      </c>
      <c r="B58" s="10"/>
      <c r="D58" s="10" t="s">
        <v>284</v>
      </c>
      <c r="E58" s="11"/>
    </row>
    <row r="60" spans="1:7">
      <c r="A60" s="93" t="s">
        <v>832</v>
      </c>
      <c r="B60" s="93"/>
      <c r="C60" s="93"/>
      <c r="D60" s="93"/>
    </row>
    <row r="61" spans="1:7">
      <c r="A61" s="82" t="s">
        <v>0</v>
      </c>
      <c r="B61" s="82"/>
      <c r="C61" s="77">
        <f>C24-C43</f>
        <v>0</v>
      </c>
      <c r="D61" s="78">
        <f>D34-D42</f>
        <v>0</v>
      </c>
    </row>
    <row r="62" spans="1:7">
      <c r="A62" s="82" t="s">
        <v>1</v>
      </c>
      <c r="B62" s="82"/>
      <c r="C62" s="77">
        <f>C35-C54</f>
        <v>0</v>
      </c>
      <c r="D62" s="79" t="e">
        <f>D35-D57</f>
        <v>#VALUE!</v>
      </c>
    </row>
    <row r="63" spans="1:7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7" ht="24.75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64"/>
  <sheetViews>
    <sheetView topLeftCell="A37" workbookViewId="0">
      <selection activeCell="Q54" sqref="Q54"/>
    </sheetView>
  </sheetViews>
  <sheetFormatPr defaultColWidth="7.5703125" defaultRowHeight="11.25"/>
  <cols>
    <col min="1" max="1" width="62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7.25" customHeight="1">
      <c r="A1" s="85" t="s">
        <v>773</v>
      </c>
      <c r="B1" s="85"/>
      <c r="C1" s="85"/>
    </row>
    <row r="2" spans="1:7" ht="15">
      <c r="A2" s="58"/>
      <c r="B2" s="58"/>
      <c r="C2" s="58"/>
    </row>
    <row r="3" spans="1:7" ht="35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683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10">
        <v>217443.58</v>
      </c>
      <c r="C7" s="1"/>
      <c r="D7" s="10">
        <v>235653.04</v>
      </c>
      <c r="E7" s="11">
        <v>45125.72</v>
      </c>
    </row>
    <row r="8" spans="1:7" ht="12.75" customHeight="1">
      <c r="A8" s="18" t="s">
        <v>5</v>
      </c>
      <c r="B8" s="10" t="s">
        <v>77</v>
      </c>
      <c r="C8" s="1"/>
      <c r="D8" s="10" t="s">
        <v>285</v>
      </c>
      <c r="E8" s="11" t="s">
        <v>286</v>
      </c>
    </row>
    <row r="9" spans="1:7" ht="12.75" customHeight="1">
      <c r="A9" s="18" t="s">
        <v>6</v>
      </c>
      <c r="B9" s="10">
        <v>162936.47</v>
      </c>
      <c r="C9" s="1"/>
      <c r="D9" s="10">
        <v>174321.17</v>
      </c>
      <c r="E9" s="11">
        <v>34402.050000000003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29.817374010000002</v>
      </c>
      <c r="C11" s="1"/>
      <c r="D11" s="10">
        <f>D9*G11</f>
        <v>31.900774110000004</v>
      </c>
      <c r="E11" s="11">
        <f>E9*G11</f>
        <v>6.2955751500000003</v>
      </c>
      <c r="G11" s="1">
        <v>1.83E-4</v>
      </c>
    </row>
    <row r="12" spans="1:7" ht="12.75" customHeight="1">
      <c r="A12" s="13" t="s">
        <v>9</v>
      </c>
      <c r="B12" s="10">
        <f>B9*G12</f>
        <v>20972.04186311</v>
      </c>
      <c r="C12" s="1"/>
      <c r="D12" s="10">
        <f>D9*G12</f>
        <v>22437.400754210001</v>
      </c>
      <c r="E12" s="11">
        <f>E9*G12</f>
        <v>4427.9910616500001</v>
      </c>
      <c r="G12" s="1">
        <v>0.12871299999999999</v>
      </c>
    </row>
    <row r="13" spans="1:7" ht="12.75" customHeight="1">
      <c r="A13" s="13" t="s">
        <v>10</v>
      </c>
      <c r="B13" s="10">
        <f>B9*G13</f>
        <v>25842.37588788</v>
      </c>
      <c r="C13" s="1"/>
      <c r="D13" s="10">
        <f>D9*G13</f>
        <v>27648.034846680002</v>
      </c>
      <c r="E13" s="11">
        <f>E9*G13</f>
        <v>5456.3027382</v>
      </c>
      <c r="G13" s="1">
        <v>0.15860399999999999</v>
      </c>
    </row>
    <row r="14" spans="1:7" ht="12.75" customHeight="1">
      <c r="A14" s="13" t="s">
        <v>11</v>
      </c>
      <c r="B14" s="10">
        <f>B9*G14</f>
        <v>13517.53542414</v>
      </c>
      <c r="C14" s="1"/>
      <c r="D14" s="10">
        <f>D9*G14</f>
        <v>14462.03290554</v>
      </c>
      <c r="E14" s="11">
        <f>E9*G14</f>
        <v>2854.0628720999998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23258.203473680001</v>
      </c>
      <c r="C15" s="1"/>
      <c r="D15" s="10">
        <f>D9*G15</f>
        <v>24883.301090480003</v>
      </c>
      <c r="E15" s="11">
        <f>G15*E9</f>
        <v>4910.686225200001</v>
      </c>
      <c r="G15" s="1">
        <v>0.14274400000000001</v>
      </c>
    </row>
    <row r="16" spans="1:7">
      <c r="A16" s="13" t="s">
        <v>13</v>
      </c>
      <c r="B16" s="10">
        <f>B9*G16</f>
        <v>19083.608175810001</v>
      </c>
      <c r="C16" s="1"/>
      <c r="D16" s="10">
        <f>D9*G16</f>
        <v>20417.018393910002</v>
      </c>
      <c r="E16" s="11">
        <f>E9*G16</f>
        <v>4029.2713021500003</v>
      </c>
      <c r="G16" s="1">
        <v>0.117123</v>
      </c>
    </row>
    <row r="17" spans="1:7" ht="12.75" customHeight="1">
      <c r="A17" s="13" t="s">
        <v>14</v>
      </c>
      <c r="B17" s="10">
        <f>B9*G17</f>
        <v>695.73872690000007</v>
      </c>
      <c r="C17" s="1"/>
      <c r="D17" s="10">
        <f>D9*G17</f>
        <v>744.35139590000017</v>
      </c>
      <c r="E17" s="11">
        <f>E9*G17</f>
        <v>146.89675350000002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25246.028407680002</v>
      </c>
      <c r="C18" s="1"/>
      <c r="D18" s="10">
        <f>D9*G18</f>
        <v>27010.019364480002</v>
      </c>
      <c r="E18" s="11">
        <f>E9*G18</f>
        <v>5330.3912352000007</v>
      </c>
      <c r="G18" s="1">
        <v>0.154944</v>
      </c>
    </row>
    <row r="19" spans="1:7">
      <c r="A19" s="13" t="s">
        <v>16</v>
      </c>
      <c r="B19" s="10">
        <f>B9*G19</f>
        <v>30116.362432450002</v>
      </c>
      <c r="C19" s="1"/>
      <c r="D19" s="10">
        <f>D9*G19</f>
        <v>32220.653456950004</v>
      </c>
      <c r="E19" s="11">
        <f>E9*G19</f>
        <v>6358.7029117500006</v>
      </c>
      <c r="G19" s="1">
        <v>0.184835</v>
      </c>
    </row>
    <row r="20" spans="1:7" ht="12.75" customHeight="1">
      <c r="A20" s="13" t="s">
        <v>17</v>
      </c>
      <c r="B20" s="10">
        <f>B9*G20</f>
        <v>4174.5952978700006</v>
      </c>
      <c r="C20" s="1"/>
      <c r="D20" s="10">
        <f>D9*G20</f>
        <v>4466.2826965700006</v>
      </c>
      <c r="E20" s="11">
        <f>E9*G20</f>
        <v>881.41492305000008</v>
      </c>
      <c r="G20" s="1">
        <v>2.5621000000000001E-2</v>
      </c>
    </row>
    <row r="21" spans="1:7" ht="12.75" customHeight="1">
      <c r="A21" s="18" t="s">
        <v>18</v>
      </c>
      <c r="B21" s="10" t="s">
        <v>287</v>
      </c>
      <c r="C21" s="1"/>
      <c r="D21" s="10" t="s">
        <v>288</v>
      </c>
      <c r="E21" s="11" t="s">
        <v>289</v>
      </c>
    </row>
    <row r="22" spans="1:7" ht="13.5" customHeight="1" thickBot="1">
      <c r="A22" s="20" t="s">
        <v>21</v>
      </c>
      <c r="B22" s="10"/>
      <c r="C22" s="1"/>
      <c r="D22" s="10" t="s">
        <v>290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10">
        <v>235653.04</v>
      </c>
      <c r="C25" s="1"/>
      <c r="D25" s="1"/>
      <c r="E25" s="11">
        <v>45125.72</v>
      </c>
    </row>
    <row r="26" spans="1:7" ht="12.75" customHeight="1">
      <c r="A26" s="18" t="s">
        <v>5</v>
      </c>
      <c r="B26" s="10" t="s">
        <v>285</v>
      </c>
      <c r="C26" s="1"/>
      <c r="D26" s="1"/>
      <c r="E26" s="11" t="s">
        <v>286</v>
      </c>
    </row>
    <row r="27" spans="1:7" ht="12.75" customHeight="1">
      <c r="A27" s="18" t="s">
        <v>6</v>
      </c>
      <c r="B27" s="10">
        <v>174321.17</v>
      </c>
      <c r="C27" s="1"/>
      <c r="D27" s="1"/>
      <c r="E27" s="11">
        <v>34402.050000000003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19</v>
      </c>
      <c r="B29" s="10">
        <f>B27*G29</f>
        <v>31.900774110000004</v>
      </c>
      <c r="C29" s="1"/>
      <c r="D29" s="1"/>
      <c r="E29" s="11">
        <f>E27*G29</f>
        <v>6.2955751500000003</v>
      </c>
      <c r="G29" s="1">
        <v>1.83E-4</v>
      </c>
    </row>
    <row r="30" spans="1:7" ht="12.75" customHeight="1">
      <c r="A30" s="13" t="s">
        <v>9</v>
      </c>
      <c r="B30" s="10">
        <f>B27*G30</f>
        <v>22437.400754210001</v>
      </c>
      <c r="C30" s="1"/>
      <c r="D30" s="1"/>
      <c r="E30" s="11">
        <f>E27*G30</f>
        <v>4427.9910616500001</v>
      </c>
      <c r="G30" s="1">
        <v>0.12871299999999999</v>
      </c>
    </row>
    <row r="31" spans="1:7" ht="12.75" customHeight="1">
      <c r="A31" s="13" t="s">
        <v>10</v>
      </c>
      <c r="B31" s="10">
        <f>B27*G31</f>
        <v>27648.034846680002</v>
      </c>
      <c r="C31" s="1"/>
      <c r="D31" s="1"/>
      <c r="E31" s="11">
        <f>E27*G31</f>
        <v>5456.3027382</v>
      </c>
      <c r="G31" s="1">
        <v>0.15860399999999999</v>
      </c>
    </row>
    <row r="32" spans="1:7" ht="12.75" customHeight="1">
      <c r="A32" s="13" t="s">
        <v>11</v>
      </c>
      <c r="B32" s="10">
        <f>B27*G32</f>
        <v>14462.03290554</v>
      </c>
      <c r="C32" s="1"/>
      <c r="D32" s="1"/>
      <c r="E32" s="11">
        <f>E27*G32</f>
        <v>2854.0628720999998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24883.301090480003</v>
      </c>
      <c r="C33" s="1"/>
      <c r="D33" s="1"/>
      <c r="E33" s="11">
        <f>G33*E27</f>
        <v>4910.686225200001</v>
      </c>
      <c r="G33" s="1">
        <v>0.14274400000000001</v>
      </c>
    </row>
    <row r="34" spans="1:7">
      <c r="A34" s="13" t="s">
        <v>13</v>
      </c>
      <c r="B34" s="10">
        <f>B27*G34</f>
        <v>20417.018393910002</v>
      </c>
      <c r="C34" s="1"/>
      <c r="D34" s="1"/>
      <c r="E34" s="11">
        <f>E27*G34</f>
        <v>4029.2713021500003</v>
      </c>
      <c r="G34" s="1">
        <v>0.117123</v>
      </c>
    </row>
    <row r="35" spans="1:7" ht="12.75" customHeight="1">
      <c r="A35" s="13" t="s">
        <v>14</v>
      </c>
      <c r="B35" s="10">
        <f>B27*G35</f>
        <v>744.35139590000017</v>
      </c>
      <c r="C35" s="1"/>
      <c r="D35" s="1"/>
      <c r="E35" s="11">
        <f>E27*G35</f>
        <v>146.89675350000002</v>
      </c>
      <c r="G35" s="1">
        <v>4.2700000000000004E-3</v>
      </c>
    </row>
    <row r="36" spans="1:7" ht="12.75" customHeight="1">
      <c r="A36" s="13" t="s">
        <v>15</v>
      </c>
      <c r="B36" s="10">
        <f>B27*G36</f>
        <v>27010.019364480002</v>
      </c>
      <c r="C36" s="1"/>
      <c r="D36" s="1"/>
      <c r="E36" s="11">
        <f>E27*G36</f>
        <v>5330.3912352000007</v>
      </c>
      <c r="G36" s="1">
        <v>0.154944</v>
      </c>
    </row>
    <row r="37" spans="1:7">
      <c r="A37" s="13" t="s">
        <v>16</v>
      </c>
      <c r="B37" s="10">
        <f>B27*G37</f>
        <v>32220.653456950004</v>
      </c>
      <c r="C37" s="1"/>
      <c r="D37" s="1"/>
      <c r="E37" s="11">
        <f>E27*G37</f>
        <v>6358.7029117500006</v>
      </c>
      <c r="G37" s="1">
        <v>0.184835</v>
      </c>
    </row>
    <row r="38" spans="1:7" ht="12.75" customHeight="1">
      <c r="A38" s="13" t="s">
        <v>17</v>
      </c>
      <c r="B38" s="10">
        <f>B27*G38</f>
        <v>4466.2826965700006</v>
      </c>
      <c r="C38" s="1"/>
      <c r="D38" s="1"/>
      <c r="E38" s="11">
        <f>E27*G38</f>
        <v>881.41492305000008</v>
      </c>
      <c r="G38" s="1">
        <v>2.5621000000000001E-2</v>
      </c>
    </row>
    <row r="39" spans="1:7" ht="12.75" customHeight="1">
      <c r="A39" s="18" t="s">
        <v>18</v>
      </c>
      <c r="B39" s="10" t="s">
        <v>288</v>
      </c>
      <c r="C39" s="1"/>
      <c r="D39" s="1"/>
      <c r="E39" s="11" t="s">
        <v>289</v>
      </c>
    </row>
    <row r="40" spans="1:7" ht="13.5" customHeight="1" thickBot="1">
      <c r="A40" s="20" t="s">
        <v>21</v>
      </c>
      <c r="B40" s="10" t="s">
        <v>290</v>
      </c>
      <c r="C40" s="1"/>
      <c r="D40" s="1"/>
      <c r="E40" s="11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10">
        <v>217443.58</v>
      </c>
      <c r="C43" s="1"/>
      <c r="D43" s="10">
        <v>235653.04</v>
      </c>
      <c r="E43" s="11">
        <v>45125.72</v>
      </c>
    </row>
    <row r="44" spans="1:7" ht="12.75" customHeight="1">
      <c r="A44" s="18" t="s">
        <v>5</v>
      </c>
      <c r="B44" s="10" t="s">
        <v>77</v>
      </c>
      <c r="C44" s="1"/>
      <c r="D44" s="10" t="s">
        <v>285</v>
      </c>
      <c r="E44" s="11" t="s">
        <v>286</v>
      </c>
    </row>
    <row r="45" spans="1:7" ht="12.75" customHeight="1">
      <c r="A45" s="18" t="s">
        <v>6</v>
      </c>
      <c r="B45" s="10">
        <v>162936.47</v>
      </c>
      <c r="C45" s="1"/>
      <c r="D45" s="10">
        <v>174321.17</v>
      </c>
      <c r="E45" s="11">
        <v>34402.050000000003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29.817374010000002</v>
      </c>
      <c r="C47" s="1"/>
      <c r="D47" s="10">
        <f>D45*G47</f>
        <v>31.900774110000004</v>
      </c>
      <c r="E47" s="11">
        <f>E45*G47</f>
        <v>6.2955751500000003</v>
      </c>
      <c r="G47" s="1">
        <v>1.83E-4</v>
      </c>
    </row>
    <row r="48" spans="1:7" ht="12.75" customHeight="1">
      <c r="A48" s="13" t="s">
        <v>9</v>
      </c>
      <c r="B48" s="10">
        <f>B45*G48</f>
        <v>20972.04186311</v>
      </c>
      <c r="C48" s="1"/>
      <c r="D48" s="10">
        <f>D45*G48</f>
        <v>22437.400754210001</v>
      </c>
      <c r="E48" s="11">
        <f>E45*G48</f>
        <v>4427.9910616500001</v>
      </c>
      <c r="G48" s="1">
        <v>0.12871299999999999</v>
      </c>
    </row>
    <row r="49" spans="1:7" ht="12.75" customHeight="1">
      <c r="A49" s="13" t="s">
        <v>10</v>
      </c>
      <c r="B49" s="10">
        <f>B45*G49</f>
        <v>25842.37588788</v>
      </c>
      <c r="C49" s="1"/>
      <c r="D49" s="10">
        <f>D45*G49</f>
        <v>27648.034846680002</v>
      </c>
      <c r="E49" s="11">
        <f>E45*G49</f>
        <v>5456.3027382</v>
      </c>
      <c r="G49" s="1">
        <v>0.15860399999999999</v>
      </c>
    </row>
    <row r="50" spans="1:7" ht="12.75" customHeight="1">
      <c r="A50" s="13" t="s">
        <v>11</v>
      </c>
      <c r="B50" s="10">
        <f>B45*G50</f>
        <v>13517.53542414</v>
      </c>
      <c r="C50" s="1"/>
      <c r="D50" s="10">
        <f>D45*G50</f>
        <v>14462.03290554</v>
      </c>
      <c r="E50" s="11">
        <f>E45*G50</f>
        <v>2854.0628720999998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23258.203473680001</v>
      </c>
      <c r="C51" s="1"/>
      <c r="D51" s="10">
        <f>D45*G51</f>
        <v>24883.301090480003</v>
      </c>
      <c r="E51" s="11">
        <f>G51*E45</f>
        <v>4910.686225200001</v>
      </c>
      <c r="G51" s="1">
        <v>0.14274400000000001</v>
      </c>
    </row>
    <row r="52" spans="1:7">
      <c r="A52" s="13" t="s">
        <v>13</v>
      </c>
      <c r="B52" s="10">
        <f>B45*G52</f>
        <v>19083.608175810001</v>
      </c>
      <c r="C52" s="1"/>
      <c r="D52" s="10">
        <f>D45*G52</f>
        <v>20417.018393910002</v>
      </c>
      <c r="E52" s="11">
        <f>E45*G52</f>
        <v>4029.2713021500003</v>
      </c>
      <c r="G52" s="1">
        <v>0.117123</v>
      </c>
    </row>
    <row r="53" spans="1:7" ht="12.75" customHeight="1">
      <c r="A53" s="13" t="s">
        <v>14</v>
      </c>
      <c r="B53" s="10">
        <f>B45*G53</f>
        <v>695.73872690000007</v>
      </c>
      <c r="C53" s="1"/>
      <c r="D53" s="10">
        <f>D45*G53</f>
        <v>744.35139590000017</v>
      </c>
      <c r="E53" s="11">
        <f>E45*G53</f>
        <v>146.89675350000002</v>
      </c>
      <c r="G53" s="1">
        <v>4.2700000000000004E-3</v>
      </c>
    </row>
    <row r="54" spans="1:7" ht="12.75" customHeight="1">
      <c r="A54" s="13" t="s">
        <v>15</v>
      </c>
      <c r="B54" s="10">
        <f>B45*G54</f>
        <v>25246.028407680002</v>
      </c>
      <c r="C54" s="1"/>
      <c r="D54" s="10">
        <f>D45*G54</f>
        <v>27010.019364480002</v>
      </c>
      <c r="E54" s="11">
        <f>E45*G54</f>
        <v>5330.3912352000007</v>
      </c>
      <c r="G54" s="1">
        <v>0.154944</v>
      </c>
    </row>
    <row r="55" spans="1:7">
      <c r="A55" s="13" t="s">
        <v>16</v>
      </c>
      <c r="B55" s="10">
        <f>B45*G55</f>
        <v>30116.362432450002</v>
      </c>
      <c r="C55" s="1"/>
      <c r="D55" s="10">
        <f>D45*G55</f>
        <v>32220.653456950004</v>
      </c>
      <c r="E55" s="11">
        <f>E45*G55</f>
        <v>6358.7029117500006</v>
      </c>
      <c r="G55" s="1">
        <v>0.184835</v>
      </c>
    </row>
    <row r="56" spans="1:7" ht="12.75" customHeight="1">
      <c r="A56" s="13" t="s">
        <v>17</v>
      </c>
      <c r="B56" s="10">
        <f>B45*G56</f>
        <v>4174.5952978700006</v>
      </c>
      <c r="C56" s="1"/>
      <c r="D56" s="10">
        <f>D45*G56</f>
        <v>4466.2826965700006</v>
      </c>
      <c r="E56" s="11">
        <f>E45*G56</f>
        <v>881.41492305000008</v>
      </c>
      <c r="G56" s="1">
        <v>2.5621000000000001E-2</v>
      </c>
    </row>
    <row r="57" spans="1:7" ht="12.75" customHeight="1">
      <c r="A57" s="18" t="s">
        <v>18</v>
      </c>
      <c r="B57" s="10" t="s">
        <v>287</v>
      </c>
      <c r="C57" s="1"/>
      <c r="D57" s="10" t="s">
        <v>288</v>
      </c>
      <c r="E57" s="11" t="s">
        <v>289</v>
      </c>
    </row>
    <row r="58" spans="1:7" ht="13.5" customHeight="1" thickBot="1">
      <c r="A58" s="20" t="s">
        <v>21</v>
      </c>
      <c r="B58" s="10"/>
      <c r="C58" s="1"/>
      <c r="D58" s="10" t="s">
        <v>290</v>
      </c>
      <c r="E58" s="11"/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7" ht="12">
      <c r="A62" s="82" t="s">
        <v>1</v>
      </c>
      <c r="B62" s="82"/>
      <c r="C62" s="77">
        <f>C35-C54</f>
        <v>0</v>
      </c>
      <c r="D62" s="79" t="e">
        <f>D35-D57</f>
        <v>#VALUE!</v>
      </c>
    </row>
    <row r="63" spans="1:7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66"/>
  <sheetViews>
    <sheetView topLeftCell="A40" workbookViewId="0">
      <selection activeCell="P61" sqref="P61"/>
    </sheetView>
  </sheetViews>
  <sheetFormatPr defaultColWidth="7.5703125" defaultRowHeight="11.25"/>
  <cols>
    <col min="1" max="1" width="59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7.25" customHeight="1">
      <c r="A1" s="85" t="s">
        <v>774</v>
      </c>
      <c r="B1" s="85"/>
      <c r="C1" s="85"/>
    </row>
    <row r="2" spans="1:7" ht="15">
      <c r="A2" s="58"/>
      <c r="B2" s="58"/>
      <c r="C2" s="58"/>
    </row>
    <row r="3" spans="1:7" ht="42.7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682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209271.96</v>
      </c>
      <c r="C7" s="1"/>
      <c r="D7" s="5">
        <v>230681.15</v>
      </c>
      <c r="E7" s="6">
        <v>50199.56</v>
      </c>
    </row>
    <row r="8" spans="1:7" ht="12.75" customHeight="1">
      <c r="A8" s="18" t="s">
        <v>5</v>
      </c>
      <c r="B8" s="10" t="s">
        <v>163</v>
      </c>
      <c r="C8" s="1"/>
      <c r="D8" s="10" t="s">
        <v>291</v>
      </c>
      <c r="E8" s="11" t="s">
        <v>292</v>
      </c>
    </row>
    <row r="9" spans="1:7" ht="12.75" customHeight="1">
      <c r="A9" s="18" t="s">
        <v>6</v>
      </c>
      <c r="B9" s="10">
        <v>158183.51999999999</v>
      </c>
      <c r="C9" s="1"/>
      <c r="D9" s="10">
        <v>171533.87</v>
      </c>
      <c r="E9" s="11">
        <v>38483.08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28.947584159999998</v>
      </c>
      <c r="C11" s="1"/>
      <c r="D11" s="10">
        <f>D9*G11</f>
        <v>31.39069821</v>
      </c>
      <c r="E11" s="11">
        <f>E9*G11</f>
        <v>7.0424036400000007</v>
      </c>
      <c r="G11" s="1">
        <v>1.83E-4</v>
      </c>
    </row>
    <row r="12" spans="1:7" ht="12.75" customHeight="1">
      <c r="A12" s="13" t="s">
        <v>9</v>
      </c>
      <c r="B12" s="10">
        <f>B9*G12</f>
        <v>20360.275409759997</v>
      </c>
      <c r="C12" s="1"/>
      <c r="D12" s="10">
        <f>D9*G12</f>
        <v>22078.639009309998</v>
      </c>
      <c r="E12" s="11">
        <f>E9*G12</f>
        <v>4953.2726760400001</v>
      </c>
      <c r="G12" s="1">
        <v>0.12871299999999999</v>
      </c>
    </row>
    <row r="13" spans="1:7" ht="12.75" customHeight="1">
      <c r="A13" s="13" t="s">
        <v>10</v>
      </c>
      <c r="B13" s="10">
        <f>B9*G13</f>
        <v>25088.539006079998</v>
      </c>
      <c r="C13" s="1"/>
      <c r="D13" s="10">
        <f>D9*G13</f>
        <v>27205.957917479998</v>
      </c>
      <c r="E13" s="11">
        <f>E9*G13</f>
        <v>6103.5704203200003</v>
      </c>
      <c r="G13" s="1">
        <v>0.15860399999999999</v>
      </c>
    </row>
    <row r="14" spans="1:7" ht="12.75" customHeight="1">
      <c r="A14" s="13" t="s">
        <v>11</v>
      </c>
      <c r="B14" s="10">
        <f>B9*G14</f>
        <v>13123.221186239998</v>
      </c>
      <c r="C14" s="1"/>
      <c r="D14" s="10">
        <f>D9*G14</f>
        <v>14230.792922939998</v>
      </c>
      <c r="E14" s="11">
        <f>E9*G14</f>
        <v>3192.6332829600001</v>
      </c>
      <c r="G14" s="1">
        <v>8.2961999999999994E-2</v>
      </c>
    </row>
    <row r="15" spans="1:7" ht="12.75" customHeight="1">
      <c r="A15" s="13" t="s">
        <v>12</v>
      </c>
      <c r="B15" s="10">
        <f>B9*G15</f>
        <v>22579.748378880002</v>
      </c>
      <c r="C15" s="1"/>
      <c r="D15" s="10">
        <f>D9*G15</f>
        <v>24485.43073928</v>
      </c>
      <c r="E15" s="11">
        <f>G15*E9</f>
        <v>5493.2287715200009</v>
      </c>
      <c r="G15" s="1">
        <v>0.14274400000000001</v>
      </c>
    </row>
    <row r="16" spans="1:7">
      <c r="A16" s="13" t="s">
        <v>13</v>
      </c>
      <c r="B16" s="10">
        <f>B9*G16</f>
        <v>18526.928412959998</v>
      </c>
      <c r="C16" s="1"/>
      <c r="D16" s="10">
        <f>D9*G16</f>
        <v>20090.56145601</v>
      </c>
      <c r="E16" s="11">
        <f>E9*G16</f>
        <v>4507.2537788400005</v>
      </c>
      <c r="G16" s="1">
        <v>0.117123</v>
      </c>
    </row>
    <row r="17" spans="1:7" ht="12.75" customHeight="1">
      <c r="A17" s="13" t="s">
        <v>14</v>
      </c>
      <c r="B17" s="10">
        <f>B9*G17</f>
        <v>675.44363039999996</v>
      </c>
      <c r="C17" s="1"/>
      <c r="D17" s="10">
        <f>D9*G17</f>
        <v>732.4496249</v>
      </c>
      <c r="E17" s="11">
        <f>E9*G17</f>
        <v>164.32275160000003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24509.587322879997</v>
      </c>
      <c r="C18" s="1"/>
      <c r="D18" s="10">
        <f>D9*G18</f>
        <v>26578.14395328</v>
      </c>
      <c r="E18" s="11">
        <f>E9*G18</f>
        <v>5962.7223475199999</v>
      </c>
      <c r="G18" s="1">
        <v>0.154944</v>
      </c>
    </row>
    <row r="19" spans="1:7" ht="22.5">
      <c r="A19" s="13" t="s">
        <v>16</v>
      </c>
      <c r="B19" s="10">
        <f>B9*G19</f>
        <v>29237.850919199998</v>
      </c>
      <c r="C19" s="1"/>
      <c r="D19" s="10">
        <f>D9*G19</f>
        <v>31705.46286145</v>
      </c>
      <c r="E19" s="11">
        <f>E9*G19</f>
        <v>7113.0200918</v>
      </c>
      <c r="G19" s="1">
        <v>0.184835</v>
      </c>
    </row>
    <row r="20" spans="1:7" ht="12.75" customHeight="1">
      <c r="A20" s="13" t="s">
        <v>17</v>
      </c>
      <c r="B20" s="10">
        <f>B9*G20</f>
        <v>4052.81996592</v>
      </c>
      <c r="C20" s="1"/>
      <c r="D20" s="10">
        <f>D9*G20</f>
        <v>4394.8692832699999</v>
      </c>
      <c r="E20" s="11">
        <f>E9*G20</f>
        <v>985.97499268000013</v>
      </c>
      <c r="G20" s="1">
        <v>2.5621000000000001E-2</v>
      </c>
    </row>
    <row r="21" spans="1:7" ht="12.75" customHeight="1">
      <c r="A21" s="18" t="s">
        <v>18</v>
      </c>
      <c r="B21" s="10" t="s">
        <v>293</v>
      </c>
      <c r="C21" s="1"/>
      <c r="D21" s="10" t="s">
        <v>294</v>
      </c>
      <c r="E21" s="11" t="s">
        <v>295</v>
      </c>
    </row>
    <row r="22" spans="1:7" ht="13.5" customHeight="1" thickBot="1">
      <c r="A22" s="20" t="s">
        <v>21</v>
      </c>
      <c r="B22" s="10"/>
      <c r="C22" s="1"/>
      <c r="D22" s="10" t="s">
        <v>176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230681.15</v>
      </c>
      <c r="C25" s="1"/>
      <c r="D25" s="1"/>
      <c r="E25" s="6">
        <v>50199.56</v>
      </c>
    </row>
    <row r="26" spans="1:7" ht="12.75" customHeight="1">
      <c r="A26" s="18" t="s">
        <v>5</v>
      </c>
      <c r="B26" s="10" t="s">
        <v>291</v>
      </c>
      <c r="C26" s="1"/>
      <c r="D26" s="1"/>
      <c r="E26" s="11" t="s">
        <v>292</v>
      </c>
    </row>
    <row r="27" spans="1:7" ht="12.75" customHeight="1">
      <c r="A27" s="18" t="s">
        <v>6</v>
      </c>
      <c r="B27" s="10">
        <v>171533.87</v>
      </c>
      <c r="C27" s="1"/>
      <c r="D27" s="1"/>
      <c r="E27" s="11">
        <v>38483.08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19</v>
      </c>
      <c r="B29" s="10">
        <f>B27*G29</f>
        <v>31.39069821</v>
      </c>
      <c r="C29" s="1"/>
      <c r="D29" s="1"/>
      <c r="E29" s="11">
        <f>E27*G29</f>
        <v>7.0424036400000007</v>
      </c>
      <c r="G29" s="1">
        <v>1.83E-4</v>
      </c>
    </row>
    <row r="30" spans="1:7" ht="12.75" customHeight="1">
      <c r="A30" s="13" t="s">
        <v>9</v>
      </c>
      <c r="B30" s="10">
        <f>B27*G30</f>
        <v>22078.639009309998</v>
      </c>
      <c r="C30" s="1"/>
      <c r="D30" s="1"/>
      <c r="E30" s="11">
        <f>E27*G30</f>
        <v>4953.2726760400001</v>
      </c>
      <c r="G30" s="1">
        <v>0.12871299999999999</v>
      </c>
    </row>
    <row r="31" spans="1:7" ht="12.75" customHeight="1">
      <c r="A31" s="13" t="s">
        <v>10</v>
      </c>
      <c r="B31" s="10">
        <f>B27*G31</f>
        <v>27205.957917479998</v>
      </c>
      <c r="C31" s="1"/>
      <c r="D31" s="1"/>
      <c r="E31" s="11">
        <f>E27*G31</f>
        <v>6103.5704203200003</v>
      </c>
      <c r="G31" s="1">
        <v>0.15860399999999999</v>
      </c>
    </row>
    <row r="32" spans="1:7" ht="12.75" customHeight="1">
      <c r="A32" s="13" t="s">
        <v>11</v>
      </c>
      <c r="B32" s="10">
        <f>B27*G32</f>
        <v>14230.792922939998</v>
      </c>
      <c r="C32" s="1"/>
      <c r="D32" s="1"/>
      <c r="E32" s="11">
        <f>E27*G32</f>
        <v>3192.6332829600001</v>
      </c>
      <c r="G32" s="1">
        <v>8.2961999999999994E-2</v>
      </c>
    </row>
    <row r="33" spans="1:7" ht="12.75" customHeight="1">
      <c r="A33" s="13" t="s">
        <v>12</v>
      </c>
      <c r="B33" s="10">
        <f>B27*G33</f>
        <v>24485.43073928</v>
      </c>
      <c r="C33" s="1"/>
      <c r="D33" s="1"/>
      <c r="E33" s="11">
        <f>G33*E27</f>
        <v>5493.2287715200009</v>
      </c>
      <c r="G33" s="1">
        <v>0.14274400000000001</v>
      </c>
    </row>
    <row r="34" spans="1:7">
      <c r="A34" s="13" t="s">
        <v>13</v>
      </c>
      <c r="B34" s="10">
        <f>B27*G34</f>
        <v>20090.56145601</v>
      </c>
      <c r="C34" s="1"/>
      <c r="D34" s="1"/>
      <c r="E34" s="11">
        <f>E27*G34</f>
        <v>4507.2537788400005</v>
      </c>
      <c r="G34" s="1">
        <v>0.117123</v>
      </c>
    </row>
    <row r="35" spans="1:7" ht="12.75" customHeight="1">
      <c r="A35" s="13" t="s">
        <v>14</v>
      </c>
      <c r="B35" s="10">
        <f>B27*G35</f>
        <v>732.4496249</v>
      </c>
      <c r="C35" s="1"/>
      <c r="D35" s="1"/>
      <c r="E35" s="11">
        <f>E27*G35</f>
        <v>164.32275160000003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26578.14395328</v>
      </c>
      <c r="C36" s="1"/>
      <c r="D36" s="1"/>
      <c r="E36" s="11">
        <f>E27*G36</f>
        <v>5962.7223475199999</v>
      </c>
      <c r="G36" s="1">
        <v>0.154944</v>
      </c>
    </row>
    <row r="37" spans="1:7" ht="22.5">
      <c r="A37" s="13" t="s">
        <v>16</v>
      </c>
      <c r="B37" s="10">
        <f>B27*G37</f>
        <v>31705.46286145</v>
      </c>
      <c r="C37" s="1"/>
      <c r="D37" s="1"/>
      <c r="E37" s="11">
        <f>E27*G37</f>
        <v>7113.0200918</v>
      </c>
      <c r="G37" s="1">
        <v>0.184835</v>
      </c>
    </row>
    <row r="38" spans="1:7" ht="12.75" customHeight="1">
      <c r="A38" s="13" t="s">
        <v>17</v>
      </c>
      <c r="B38" s="10">
        <f>B27*G38</f>
        <v>4394.8692832699999</v>
      </c>
      <c r="C38" s="1"/>
      <c r="D38" s="1"/>
      <c r="E38" s="11">
        <f>E27*G38</f>
        <v>985.97499268000013</v>
      </c>
      <c r="G38" s="1">
        <v>2.5621000000000001E-2</v>
      </c>
    </row>
    <row r="39" spans="1:7" ht="12.75" customHeight="1">
      <c r="A39" s="18" t="s">
        <v>18</v>
      </c>
      <c r="B39" s="10" t="s">
        <v>294</v>
      </c>
      <c r="C39" s="1"/>
      <c r="D39" s="1"/>
      <c r="E39" s="11" t="s">
        <v>295</v>
      </c>
    </row>
    <row r="40" spans="1:7" ht="13.5" customHeight="1" thickBot="1">
      <c r="A40" s="20" t="s">
        <v>21</v>
      </c>
      <c r="B40" s="10" t="s">
        <v>176</v>
      </c>
      <c r="C40" s="1"/>
      <c r="D40" s="1"/>
      <c r="E40" s="11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5">
        <v>209271.96</v>
      </c>
      <c r="C43" s="1"/>
      <c r="D43" s="5">
        <v>230681.15</v>
      </c>
      <c r="E43" s="6">
        <v>50199.56</v>
      </c>
    </row>
    <row r="44" spans="1:7" ht="12.75" customHeight="1">
      <c r="A44" s="18" t="s">
        <v>5</v>
      </c>
      <c r="B44" s="10" t="s">
        <v>163</v>
      </c>
      <c r="C44" s="1"/>
      <c r="D44" s="10" t="s">
        <v>291</v>
      </c>
      <c r="E44" s="11" t="s">
        <v>292</v>
      </c>
    </row>
    <row r="45" spans="1:7" ht="12.75" customHeight="1">
      <c r="A45" s="18" t="s">
        <v>6</v>
      </c>
      <c r="B45" s="10">
        <v>158183.51999999999</v>
      </c>
      <c r="C45" s="1"/>
      <c r="D45" s="10">
        <v>171533.87</v>
      </c>
      <c r="E45" s="11">
        <v>38483.08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28.947584159999998</v>
      </c>
      <c r="C47" s="1"/>
      <c r="D47" s="10">
        <f>D45*G47</f>
        <v>31.39069821</v>
      </c>
      <c r="E47" s="11">
        <f>E45*G47</f>
        <v>7.0424036400000007</v>
      </c>
      <c r="G47" s="1">
        <v>1.83E-4</v>
      </c>
    </row>
    <row r="48" spans="1:7" ht="12.75" customHeight="1">
      <c r="A48" s="13" t="s">
        <v>9</v>
      </c>
      <c r="B48" s="10">
        <f>B45*G48</f>
        <v>20360.275409759997</v>
      </c>
      <c r="C48" s="1"/>
      <c r="D48" s="10">
        <f>D45*G48</f>
        <v>22078.639009309998</v>
      </c>
      <c r="E48" s="11">
        <f>E45*G48</f>
        <v>4953.2726760400001</v>
      </c>
      <c r="G48" s="1">
        <v>0.12871299999999999</v>
      </c>
    </row>
    <row r="49" spans="1:7" ht="12.75" customHeight="1">
      <c r="A49" s="13" t="s">
        <v>10</v>
      </c>
      <c r="B49" s="10">
        <f>B45*G49</f>
        <v>25088.539006079998</v>
      </c>
      <c r="C49" s="1"/>
      <c r="D49" s="10">
        <f>D45*G49</f>
        <v>27205.957917479998</v>
      </c>
      <c r="E49" s="11">
        <f>E45*G49</f>
        <v>6103.5704203200003</v>
      </c>
      <c r="G49" s="1">
        <v>0.15860399999999999</v>
      </c>
    </row>
    <row r="50" spans="1:7" ht="12.75" customHeight="1">
      <c r="A50" s="13" t="s">
        <v>11</v>
      </c>
      <c r="B50" s="10">
        <f>B45*G50</f>
        <v>13123.221186239998</v>
      </c>
      <c r="C50" s="1"/>
      <c r="D50" s="10">
        <f>D45*G50</f>
        <v>14230.792922939998</v>
      </c>
      <c r="E50" s="11">
        <f>E45*G50</f>
        <v>3192.6332829600001</v>
      </c>
      <c r="G50" s="1">
        <v>8.2961999999999994E-2</v>
      </c>
    </row>
    <row r="51" spans="1:7" ht="12.75" customHeight="1">
      <c r="A51" s="13" t="s">
        <v>12</v>
      </c>
      <c r="B51" s="10">
        <f>B45*G51</f>
        <v>22579.748378880002</v>
      </c>
      <c r="C51" s="1"/>
      <c r="D51" s="10">
        <f>D45*G51</f>
        <v>24485.43073928</v>
      </c>
      <c r="E51" s="11">
        <f>G51*E45</f>
        <v>5493.2287715200009</v>
      </c>
      <c r="G51" s="1">
        <v>0.14274400000000001</v>
      </c>
    </row>
    <row r="52" spans="1:7">
      <c r="A52" s="13" t="s">
        <v>13</v>
      </c>
      <c r="B52" s="10">
        <f>B45*G52</f>
        <v>18526.928412959998</v>
      </c>
      <c r="C52" s="1"/>
      <c r="D52" s="10">
        <f>D45*G52</f>
        <v>20090.56145601</v>
      </c>
      <c r="E52" s="11">
        <f>E45*G52</f>
        <v>4507.2537788400005</v>
      </c>
      <c r="G52" s="1">
        <v>0.117123</v>
      </c>
    </row>
    <row r="53" spans="1:7" ht="12.75" customHeight="1">
      <c r="A53" s="13" t="s">
        <v>14</v>
      </c>
      <c r="B53" s="10">
        <f>B45*G53</f>
        <v>675.44363039999996</v>
      </c>
      <c r="C53" s="1"/>
      <c r="D53" s="10">
        <f>D45*G53</f>
        <v>732.4496249</v>
      </c>
      <c r="E53" s="11">
        <f>E45*G53</f>
        <v>164.32275160000003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24509.587322879997</v>
      </c>
      <c r="C54" s="1"/>
      <c r="D54" s="10">
        <f>D45*G54</f>
        <v>26578.14395328</v>
      </c>
      <c r="E54" s="11">
        <f>E45*G54</f>
        <v>5962.7223475199999</v>
      </c>
      <c r="G54" s="1">
        <v>0.154944</v>
      </c>
    </row>
    <row r="55" spans="1:7" ht="22.5">
      <c r="A55" s="13" t="s">
        <v>16</v>
      </c>
      <c r="B55" s="10">
        <f>B45*G55</f>
        <v>29237.850919199998</v>
      </c>
      <c r="C55" s="1"/>
      <c r="D55" s="10">
        <f>D45*G55</f>
        <v>31705.46286145</v>
      </c>
      <c r="E55" s="11">
        <f>E45*G55</f>
        <v>7113.0200918</v>
      </c>
      <c r="G55" s="1">
        <v>0.184835</v>
      </c>
    </row>
    <row r="56" spans="1:7" ht="12.75" customHeight="1">
      <c r="A56" s="13" t="s">
        <v>17</v>
      </c>
      <c r="B56" s="10">
        <f>B45*G56</f>
        <v>4052.81996592</v>
      </c>
      <c r="C56" s="1"/>
      <c r="D56" s="10">
        <f>D45*G56</f>
        <v>4394.8692832699999</v>
      </c>
      <c r="E56" s="11">
        <f>E45*G56</f>
        <v>985.97499268000013</v>
      </c>
      <c r="G56" s="1">
        <v>2.5621000000000001E-2</v>
      </c>
    </row>
    <row r="57" spans="1:7" ht="12.75" customHeight="1">
      <c r="A57" s="18" t="s">
        <v>18</v>
      </c>
      <c r="B57" s="10" t="s">
        <v>293</v>
      </c>
      <c r="C57" s="1"/>
      <c r="D57" s="10" t="s">
        <v>294</v>
      </c>
      <c r="E57" s="11" t="s">
        <v>295</v>
      </c>
    </row>
    <row r="58" spans="1:7" ht="13.5" customHeight="1" thickBot="1">
      <c r="A58" s="20" t="s">
        <v>21</v>
      </c>
      <c r="B58" s="10"/>
      <c r="C58" s="1"/>
      <c r="D58" s="10" t="s">
        <v>176</v>
      </c>
      <c r="E58" s="11"/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>
        <f>C26-C45</f>
        <v>0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0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0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62:D62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66"/>
  <sheetViews>
    <sheetView topLeftCell="A37" workbookViewId="0">
      <selection activeCell="A62" sqref="A62:D66"/>
    </sheetView>
  </sheetViews>
  <sheetFormatPr defaultColWidth="7.5703125" defaultRowHeight="11.25"/>
  <cols>
    <col min="1" max="1" width="54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1" customHeight="1">
      <c r="A1" s="85" t="s">
        <v>775</v>
      </c>
      <c r="B1" s="85"/>
      <c r="C1" s="85"/>
    </row>
    <row r="2" spans="1:7" ht="15">
      <c r="A2" s="58"/>
      <c r="B2" s="58"/>
      <c r="C2" s="58"/>
    </row>
    <row r="3" spans="1:7" ht="52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681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224102.49</v>
      </c>
      <c r="C7" s="1"/>
      <c r="D7" s="5">
        <v>197900.23</v>
      </c>
      <c r="E7" s="6">
        <v>94557.78</v>
      </c>
    </row>
    <row r="8" spans="1:7" ht="12.75" customHeight="1">
      <c r="A8" s="18" t="s">
        <v>5</v>
      </c>
      <c r="B8" s="10" t="s">
        <v>296</v>
      </c>
      <c r="C8" s="1"/>
      <c r="D8" s="10" t="s">
        <v>297</v>
      </c>
      <c r="E8" s="11" t="s">
        <v>298</v>
      </c>
    </row>
    <row r="9" spans="1:7" ht="12.75" customHeight="1">
      <c r="A9" s="18" t="s">
        <v>6</v>
      </c>
      <c r="B9" s="10">
        <v>168217.38</v>
      </c>
      <c r="C9" s="1"/>
      <c r="D9" s="10">
        <v>147302.6</v>
      </c>
      <c r="E9" s="11">
        <v>71276.100000000006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30.783780540000002</v>
      </c>
      <c r="C11" s="1"/>
      <c r="D11" s="10">
        <f>D9*G11</f>
        <v>26.9563758</v>
      </c>
      <c r="E11" s="11">
        <f>E9*G11</f>
        <v>13.043526300000002</v>
      </c>
      <c r="G11" s="1">
        <v>1.83E-4</v>
      </c>
    </row>
    <row r="12" spans="1:7" ht="12.75" customHeight="1">
      <c r="A12" s="13" t="s">
        <v>9</v>
      </c>
      <c r="B12" s="10">
        <f>B9*G12</f>
        <v>21651.763631940001</v>
      </c>
      <c r="C12" s="1"/>
      <c r="D12" s="10">
        <f>D9*G12</f>
        <v>18959.759553799999</v>
      </c>
      <c r="E12" s="11">
        <f>E9*G12</f>
        <v>9174.1606592999997</v>
      </c>
      <c r="G12" s="1">
        <v>0.12871299999999999</v>
      </c>
    </row>
    <row r="13" spans="1:7" ht="12.75" customHeight="1">
      <c r="A13" s="13" t="s">
        <v>10</v>
      </c>
      <c r="B13" s="10">
        <f>B9*G13</f>
        <v>26679.94933752</v>
      </c>
      <c r="C13" s="1"/>
      <c r="D13" s="10">
        <f>D9*G13</f>
        <v>23362.781570399999</v>
      </c>
      <c r="E13" s="11">
        <f>E9*G13</f>
        <v>11304.6745644</v>
      </c>
      <c r="G13" s="1">
        <v>0.15860399999999999</v>
      </c>
    </row>
    <row r="14" spans="1:7" ht="12.75" customHeight="1">
      <c r="A14" s="13" t="s">
        <v>11</v>
      </c>
      <c r="B14" s="10">
        <f>B9*G14</f>
        <v>13955.650279559999</v>
      </c>
      <c r="C14" s="1"/>
      <c r="D14" s="10">
        <f>D9*G14</f>
        <v>12220.5183012</v>
      </c>
      <c r="E14" s="11">
        <f>E9*G14</f>
        <v>5913.2078081999998</v>
      </c>
      <c r="G14" s="1">
        <v>8.2961999999999994E-2</v>
      </c>
    </row>
    <row r="15" spans="1:7" ht="12.75" customHeight="1">
      <c r="A15" s="13" t="s">
        <v>12</v>
      </c>
      <c r="B15" s="10">
        <f>B9*G15</f>
        <v>24012.021690720001</v>
      </c>
      <c r="C15" s="1"/>
      <c r="D15" s="10">
        <f>D9*G15</f>
        <v>21026.562334400001</v>
      </c>
      <c r="E15" s="11">
        <f>G15*E9</f>
        <v>10174.235618400002</v>
      </c>
      <c r="G15" s="1">
        <v>0.14274400000000001</v>
      </c>
    </row>
    <row r="16" spans="1:7" ht="22.5">
      <c r="A16" s="13" t="s">
        <v>13</v>
      </c>
      <c r="B16" s="10">
        <f>B9*G16</f>
        <v>19702.124197740002</v>
      </c>
      <c r="C16" s="1"/>
      <c r="D16" s="10">
        <f>D9*G16</f>
        <v>17252.5224198</v>
      </c>
      <c r="E16" s="11">
        <f>E9*G16</f>
        <v>8348.0706603000017</v>
      </c>
      <c r="G16" s="1">
        <v>0.117123</v>
      </c>
    </row>
    <row r="17" spans="1:7" ht="12.75" customHeight="1">
      <c r="A17" s="13" t="s">
        <v>14</v>
      </c>
      <c r="B17" s="10">
        <f>B9*G17</f>
        <v>718.28821260000007</v>
      </c>
      <c r="C17" s="1"/>
      <c r="D17" s="10">
        <f>D9*G17</f>
        <v>628.98210200000005</v>
      </c>
      <c r="E17" s="11">
        <f>E9*G17</f>
        <v>304.34894700000007</v>
      </c>
      <c r="G17" s="1">
        <v>4.2700000000000004E-3</v>
      </c>
    </row>
    <row r="18" spans="1:7" ht="12.75" customHeight="1">
      <c r="A18" s="13" t="s">
        <v>15</v>
      </c>
      <c r="B18" s="10">
        <f>B9*G18</f>
        <v>26064.273726719999</v>
      </c>
      <c r="C18" s="1"/>
      <c r="D18" s="10">
        <f>D9*G18</f>
        <v>22823.654054400002</v>
      </c>
      <c r="E18" s="11">
        <f>E9*G18</f>
        <v>11043.804038400001</v>
      </c>
      <c r="G18" s="1">
        <v>0.154944</v>
      </c>
    </row>
    <row r="19" spans="1:7" ht="22.5">
      <c r="A19" s="13" t="s">
        <v>16</v>
      </c>
      <c r="B19" s="10">
        <f>B9*G19</f>
        <v>31092.459432300002</v>
      </c>
      <c r="C19" s="1"/>
      <c r="D19" s="10">
        <f>D9*G19</f>
        <v>27226.676071000002</v>
      </c>
      <c r="E19" s="11">
        <f>E9*G19</f>
        <v>13174.3179435</v>
      </c>
      <c r="G19" s="1">
        <v>0.184835</v>
      </c>
    </row>
    <row r="20" spans="1:7" ht="12.75" customHeight="1">
      <c r="A20" s="13" t="s">
        <v>17</v>
      </c>
      <c r="B20" s="10">
        <f>B9*G20</f>
        <v>4309.8974929800006</v>
      </c>
      <c r="C20" s="1"/>
      <c r="D20" s="10">
        <f>D9*G20</f>
        <v>3774.0399146000004</v>
      </c>
      <c r="E20" s="11">
        <f>E9*G20</f>
        <v>1826.1649581000001</v>
      </c>
      <c r="G20" s="1">
        <v>2.5621000000000001E-2</v>
      </c>
    </row>
    <row r="21" spans="1:7" ht="12.75" customHeight="1">
      <c r="A21" s="18" t="s">
        <v>18</v>
      </c>
      <c r="B21" s="10" t="s">
        <v>299</v>
      </c>
      <c r="C21" s="1"/>
      <c r="D21" s="10" t="s">
        <v>300</v>
      </c>
      <c r="E21" s="11" t="s">
        <v>301</v>
      </c>
    </row>
    <row r="22" spans="1:7" ht="13.5" customHeight="1" thickBot="1">
      <c r="A22" s="20" t="s">
        <v>21</v>
      </c>
      <c r="B22" s="21"/>
      <c r="C22" s="1"/>
      <c r="D22" s="21" t="s">
        <v>248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197900.23</v>
      </c>
      <c r="C25" s="1"/>
      <c r="D25" s="1"/>
      <c r="E25" s="6">
        <v>94557.78</v>
      </c>
    </row>
    <row r="26" spans="1:7" ht="12.75" customHeight="1">
      <c r="A26" s="18" t="s">
        <v>5</v>
      </c>
      <c r="B26" s="10" t="s">
        <v>297</v>
      </c>
      <c r="C26" s="1"/>
      <c r="D26" s="1"/>
      <c r="E26" s="11" t="s">
        <v>298</v>
      </c>
    </row>
    <row r="27" spans="1:7" ht="12.75" customHeight="1">
      <c r="A27" s="18" t="s">
        <v>6</v>
      </c>
      <c r="B27" s="10">
        <v>147302.6</v>
      </c>
      <c r="C27" s="1"/>
      <c r="D27" s="1"/>
      <c r="E27" s="11">
        <v>71276.100000000006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19</v>
      </c>
      <c r="B29" s="10">
        <f>B27*G29</f>
        <v>26.9563758</v>
      </c>
      <c r="C29" s="1"/>
      <c r="D29" s="1"/>
      <c r="E29" s="11">
        <f>E27*G29</f>
        <v>13.043526300000002</v>
      </c>
      <c r="G29" s="1">
        <v>1.83E-4</v>
      </c>
    </row>
    <row r="30" spans="1:7" ht="12.75" customHeight="1">
      <c r="A30" s="13" t="s">
        <v>9</v>
      </c>
      <c r="B30" s="10">
        <f>B27*G30</f>
        <v>18959.759553799999</v>
      </c>
      <c r="C30" s="1"/>
      <c r="D30" s="1"/>
      <c r="E30" s="11">
        <f>E27*G30</f>
        <v>9174.1606592999997</v>
      </c>
      <c r="G30" s="1">
        <v>0.12871299999999999</v>
      </c>
    </row>
    <row r="31" spans="1:7" ht="12.75" customHeight="1">
      <c r="A31" s="13" t="s">
        <v>10</v>
      </c>
      <c r="B31" s="10">
        <f>B27*G31</f>
        <v>23362.781570399999</v>
      </c>
      <c r="C31" s="1"/>
      <c r="D31" s="1"/>
      <c r="E31" s="11">
        <f>E27*G31</f>
        <v>11304.6745644</v>
      </c>
      <c r="G31" s="1">
        <v>0.15860399999999999</v>
      </c>
    </row>
    <row r="32" spans="1:7" ht="12.75" customHeight="1">
      <c r="A32" s="13" t="s">
        <v>11</v>
      </c>
      <c r="B32" s="10">
        <f>B27*G32</f>
        <v>12220.5183012</v>
      </c>
      <c r="C32" s="1"/>
      <c r="D32" s="1"/>
      <c r="E32" s="11">
        <f>E27*G32</f>
        <v>5913.2078081999998</v>
      </c>
      <c r="G32" s="1">
        <v>8.2961999999999994E-2</v>
      </c>
    </row>
    <row r="33" spans="1:7" ht="12.75" customHeight="1">
      <c r="A33" s="13" t="s">
        <v>12</v>
      </c>
      <c r="B33" s="10">
        <f>B27*G33</f>
        <v>21026.562334400001</v>
      </c>
      <c r="C33" s="1"/>
      <c r="D33" s="1"/>
      <c r="E33" s="11">
        <f>G33*E27</f>
        <v>10174.235618400002</v>
      </c>
      <c r="G33" s="1">
        <v>0.14274400000000001</v>
      </c>
    </row>
    <row r="34" spans="1:7" ht="22.5">
      <c r="A34" s="13" t="s">
        <v>13</v>
      </c>
      <c r="B34" s="10">
        <f>B27*G34</f>
        <v>17252.5224198</v>
      </c>
      <c r="C34" s="1"/>
      <c r="D34" s="1"/>
      <c r="E34" s="11">
        <f>E27*G34</f>
        <v>8348.0706603000017</v>
      </c>
      <c r="G34" s="1">
        <v>0.117123</v>
      </c>
    </row>
    <row r="35" spans="1:7" ht="12.75" customHeight="1">
      <c r="A35" s="13" t="s">
        <v>14</v>
      </c>
      <c r="B35" s="10">
        <f>B27*G35</f>
        <v>628.98210200000005</v>
      </c>
      <c r="C35" s="1"/>
      <c r="D35" s="1"/>
      <c r="E35" s="11">
        <f>E27*G35</f>
        <v>304.34894700000007</v>
      </c>
      <c r="G35" s="1">
        <v>4.2700000000000004E-3</v>
      </c>
    </row>
    <row r="36" spans="1:7" ht="12.75" customHeight="1">
      <c r="A36" s="13" t="s">
        <v>15</v>
      </c>
      <c r="B36" s="10">
        <f>B27*G36</f>
        <v>22823.654054400002</v>
      </c>
      <c r="C36" s="1"/>
      <c r="D36" s="1"/>
      <c r="E36" s="11">
        <f>E27*G36</f>
        <v>11043.804038400001</v>
      </c>
      <c r="G36" s="1">
        <v>0.154944</v>
      </c>
    </row>
    <row r="37" spans="1:7" ht="22.5">
      <c r="A37" s="13" t="s">
        <v>16</v>
      </c>
      <c r="B37" s="10">
        <f>B27*G37</f>
        <v>27226.676071000002</v>
      </c>
      <c r="C37" s="1"/>
      <c r="D37" s="1"/>
      <c r="E37" s="11">
        <f>E27*G37</f>
        <v>13174.3179435</v>
      </c>
      <c r="G37" s="1">
        <v>0.184835</v>
      </c>
    </row>
    <row r="38" spans="1:7" ht="12.75" customHeight="1">
      <c r="A38" s="13" t="s">
        <v>17</v>
      </c>
      <c r="B38" s="10">
        <f>B27*G38</f>
        <v>3774.0399146000004</v>
      </c>
      <c r="C38" s="1"/>
      <c r="D38" s="1"/>
      <c r="E38" s="11">
        <f>E27*G38</f>
        <v>1826.1649581000001</v>
      </c>
      <c r="G38" s="1">
        <v>2.5621000000000001E-2</v>
      </c>
    </row>
    <row r="39" spans="1:7" ht="12.75" customHeight="1">
      <c r="A39" s="18" t="s">
        <v>18</v>
      </c>
      <c r="B39" s="10" t="s">
        <v>300</v>
      </c>
      <c r="C39" s="1"/>
      <c r="D39" s="1"/>
      <c r="E39" s="11" t="s">
        <v>301</v>
      </c>
    </row>
    <row r="40" spans="1:7" ht="13.5" customHeight="1" thickBot="1">
      <c r="A40" s="20" t="s">
        <v>21</v>
      </c>
      <c r="B40" s="21" t="s">
        <v>248</v>
      </c>
      <c r="C40" s="1"/>
      <c r="D40" s="1"/>
      <c r="E40" s="22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5">
        <v>224102.49</v>
      </c>
      <c r="C43" s="1"/>
      <c r="D43" s="5">
        <v>197900.23</v>
      </c>
      <c r="E43" s="6">
        <v>94557.78</v>
      </c>
    </row>
    <row r="44" spans="1:7" ht="12.75" customHeight="1">
      <c r="A44" s="18" t="s">
        <v>5</v>
      </c>
      <c r="B44" s="10" t="s">
        <v>296</v>
      </c>
      <c r="C44" s="1"/>
      <c r="D44" s="10" t="s">
        <v>297</v>
      </c>
      <c r="E44" s="11" t="s">
        <v>298</v>
      </c>
    </row>
    <row r="45" spans="1:7" ht="12.75" customHeight="1">
      <c r="A45" s="18" t="s">
        <v>6</v>
      </c>
      <c r="B45" s="10">
        <v>168217.38</v>
      </c>
      <c r="C45" s="1"/>
      <c r="D45" s="10">
        <v>147302.6</v>
      </c>
      <c r="E45" s="11">
        <v>71276.100000000006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30.783780540000002</v>
      </c>
      <c r="C47" s="1"/>
      <c r="D47" s="10">
        <f>D45*G47</f>
        <v>26.9563758</v>
      </c>
      <c r="E47" s="11">
        <f>E45*G47</f>
        <v>13.043526300000002</v>
      </c>
      <c r="G47" s="1">
        <v>1.83E-4</v>
      </c>
    </row>
    <row r="48" spans="1:7" ht="12.75" customHeight="1">
      <c r="A48" s="13" t="s">
        <v>9</v>
      </c>
      <c r="B48" s="10">
        <f>B45*G48</f>
        <v>21651.763631940001</v>
      </c>
      <c r="C48" s="1"/>
      <c r="D48" s="10">
        <f>D45*G48</f>
        <v>18959.759553799999</v>
      </c>
      <c r="E48" s="11">
        <f>E45*G48</f>
        <v>9174.1606592999997</v>
      </c>
      <c r="G48" s="1">
        <v>0.12871299999999999</v>
      </c>
    </row>
    <row r="49" spans="1:7" ht="12.75" customHeight="1">
      <c r="A49" s="13" t="s">
        <v>10</v>
      </c>
      <c r="B49" s="10">
        <f>B45*G49</f>
        <v>26679.94933752</v>
      </c>
      <c r="C49" s="1"/>
      <c r="D49" s="10">
        <f>D45*G49</f>
        <v>23362.781570399999</v>
      </c>
      <c r="E49" s="11">
        <f>E45*G49</f>
        <v>11304.6745644</v>
      </c>
      <c r="G49" s="1">
        <v>0.15860399999999999</v>
      </c>
    </row>
    <row r="50" spans="1:7" ht="12.75" customHeight="1">
      <c r="A50" s="13" t="s">
        <v>11</v>
      </c>
      <c r="B50" s="10">
        <f>B45*G50</f>
        <v>13955.650279559999</v>
      </c>
      <c r="C50" s="1"/>
      <c r="D50" s="10">
        <f>D45*G50</f>
        <v>12220.5183012</v>
      </c>
      <c r="E50" s="11">
        <f>E45*G50</f>
        <v>5913.2078081999998</v>
      </c>
      <c r="G50" s="1">
        <v>8.2961999999999994E-2</v>
      </c>
    </row>
    <row r="51" spans="1:7" ht="12.75" customHeight="1">
      <c r="A51" s="13" t="s">
        <v>12</v>
      </c>
      <c r="B51" s="10">
        <f>B45*G51</f>
        <v>24012.021690720001</v>
      </c>
      <c r="C51" s="1"/>
      <c r="D51" s="10">
        <f>D45*G51</f>
        <v>21026.562334400001</v>
      </c>
      <c r="E51" s="11">
        <f>G51*E45</f>
        <v>10174.235618400002</v>
      </c>
      <c r="G51" s="1">
        <v>0.14274400000000001</v>
      </c>
    </row>
    <row r="52" spans="1:7" ht="22.5">
      <c r="A52" s="13" t="s">
        <v>13</v>
      </c>
      <c r="B52" s="10">
        <f>B45*G52</f>
        <v>19702.124197740002</v>
      </c>
      <c r="C52" s="1"/>
      <c r="D52" s="10">
        <f>D45*G52</f>
        <v>17252.5224198</v>
      </c>
      <c r="E52" s="11">
        <f>E45*G52</f>
        <v>8348.0706603000017</v>
      </c>
      <c r="G52" s="1">
        <v>0.117123</v>
      </c>
    </row>
    <row r="53" spans="1:7" ht="12.75" customHeight="1">
      <c r="A53" s="13" t="s">
        <v>14</v>
      </c>
      <c r="B53" s="10">
        <f>B45*G53</f>
        <v>718.28821260000007</v>
      </c>
      <c r="C53" s="1"/>
      <c r="D53" s="10">
        <f>D45*G53</f>
        <v>628.98210200000005</v>
      </c>
      <c r="E53" s="11">
        <f>E45*G53</f>
        <v>304.34894700000007</v>
      </c>
      <c r="G53" s="1">
        <v>4.2700000000000004E-3</v>
      </c>
    </row>
    <row r="54" spans="1:7" ht="12.75" customHeight="1">
      <c r="A54" s="13" t="s">
        <v>15</v>
      </c>
      <c r="B54" s="10">
        <f>B45*G54</f>
        <v>26064.273726719999</v>
      </c>
      <c r="C54" s="1"/>
      <c r="D54" s="10">
        <f>D45*G54</f>
        <v>22823.654054400002</v>
      </c>
      <c r="E54" s="11">
        <f>E45*G54</f>
        <v>11043.804038400001</v>
      </c>
      <c r="G54" s="1">
        <v>0.154944</v>
      </c>
    </row>
    <row r="55" spans="1:7" ht="22.5">
      <c r="A55" s="13" t="s">
        <v>16</v>
      </c>
      <c r="B55" s="10">
        <f>B45*G55</f>
        <v>31092.459432300002</v>
      </c>
      <c r="C55" s="1"/>
      <c r="D55" s="10">
        <f>D45*G55</f>
        <v>27226.676071000002</v>
      </c>
      <c r="E55" s="11">
        <f>E45*G55</f>
        <v>13174.3179435</v>
      </c>
      <c r="G55" s="1">
        <v>0.184835</v>
      </c>
    </row>
    <row r="56" spans="1:7" ht="12.75" customHeight="1">
      <c r="A56" s="13" t="s">
        <v>17</v>
      </c>
      <c r="B56" s="10">
        <f>B45*G56</f>
        <v>4309.8974929800006</v>
      </c>
      <c r="C56" s="1"/>
      <c r="D56" s="10">
        <f>D45*G56</f>
        <v>3774.0399146000004</v>
      </c>
      <c r="E56" s="11">
        <f>E45*G56</f>
        <v>1826.1649581000001</v>
      </c>
      <c r="G56" s="1">
        <v>2.5621000000000001E-2</v>
      </c>
    </row>
    <row r="57" spans="1:7" ht="12.75" customHeight="1">
      <c r="A57" s="18" t="s">
        <v>18</v>
      </c>
      <c r="B57" s="10" t="s">
        <v>299</v>
      </c>
      <c r="C57" s="1"/>
      <c r="D57" s="10" t="s">
        <v>300</v>
      </c>
      <c r="E57" s="11" t="s">
        <v>301</v>
      </c>
    </row>
    <row r="58" spans="1:7" ht="13.5" customHeight="1" thickBot="1">
      <c r="A58" s="20" t="s">
        <v>21</v>
      </c>
      <c r="B58" s="21"/>
      <c r="C58" s="1"/>
      <c r="D58" s="21" t="s">
        <v>248</v>
      </c>
      <c r="E58" s="22"/>
    </row>
    <row r="60" spans="1:7" ht="12.75">
      <c r="A60" s="73" t="s">
        <v>829</v>
      </c>
      <c r="B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>
        <f>C26-C45</f>
        <v>0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0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0</v>
      </c>
      <c r="D65" s="79">
        <f>D38-D60</f>
        <v>0</v>
      </c>
    </row>
    <row r="66" spans="1:4" ht="24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62:D62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120"/>
  <sheetViews>
    <sheetView topLeftCell="A46" workbookViewId="0">
      <selection activeCell="A62" sqref="A62:D66"/>
    </sheetView>
  </sheetViews>
  <sheetFormatPr defaultColWidth="7.5703125" defaultRowHeight="11.25"/>
  <cols>
    <col min="1" max="1" width="61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2.25" customHeight="1">
      <c r="A1" s="85" t="s">
        <v>776</v>
      </c>
      <c r="B1" s="85"/>
      <c r="C1" s="85"/>
    </row>
    <row r="2" spans="1:7" ht="15">
      <c r="A2" s="58"/>
      <c r="B2" s="58"/>
      <c r="C2" s="58"/>
    </row>
    <row r="3" spans="1:7" ht="12">
      <c r="A3" s="86" t="s">
        <v>606</v>
      </c>
      <c r="B3" s="87"/>
      <c r="C3" s="88"/>
    </row>
    <row r="4" spans="1:7" ht="12.75">
      <c r="A4" s="59" t="s">
        <v>607</v>
      </c>
      <c r="B4" s="61" t="s">
        <v>680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214123.8</v>
      </c>
      <c r="C7" s="1"/>
      <c r="D7" s="5">
        <v>206822.45</v>
      </c>
      <c r="E7" s="6">
        <v>66698.210000000006</v>
      </c>
    </row>
    <row r="8" spans="1:7" ht="12.75" customHeight="1">
      <c r="A8" s="18" t="s">
        <v>5</v>
      </c>
      <c r="B8" s="10" t="s">
        <v>270</v>
      </c>
      <c r="C8" s="1"/>
      <c r="D8" s="10" t="s">
        <v>302</v>
      </c>
      <c r="E8" s="11" t="s">
        <v>303</v>
      </c>
    </row>
    <row r="9" spans="1:7" ht="12.75" customHeight="1">
      <c r="A9" s="18" t="s">
        <v>6</v>
      </c>
      <c r="B9" s="10">
        <v>162425.16</v>
      </c>
      <c r="C9" s="1"/>
      <c r="D9" s="10">
        <v>155470.43</v>
      </c>
      <c r="E9" s="11">
        <v>50840.9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29.72380428</v>
      </c>
      <c r="C11" s="1"/>
      <c r="D11" s="10">
        <f>D9*G11</f>
        <v>28.451088689999999</v>
      </c>
      <c r="E11" s="11">
        <f>E9*G11</f>
        <v>9.3038847000000011</v>
      </c>
      <c r="G11" s="1">
        <v>1.83E-4</v>
      </c>
    </row>
    <row r="12" spans="1:7" ht="12.75" customHeight="1">
      <c r="A12" s="13" t="s">
        <v>9</v>
      </c>
      <c r="B12" s="10">
        <f>B9*G12</f>
        <v>20906.229619080001</v>
      </c>
      <c r="C12" s="1"/>
      <c r="D12" s="10">
        <f>D9*G12</f>
        <v>20011.065456589997</v>
      </c>
      <c r="E12" s="11">
        <f>E9*G12</f>
        <v>6543.8847617000001</v>
      </c>
      <c r="G12" s="1">
        <v>0.12871299999999999</v>
      </c>
    </row>
    <row r="13" spans="1:7" ht="12.75" customHeight="1">
      <c r="A13" s="13" t="s">
        <v>10</v>
      </c>
      <c r="B13" s="10">
        <f>B9*G13</f>
        <v>25761.28007664</v>
      </c>
      <c r="C13" s="1"/>
      <c r="D13" s="10">
        <f>D9*G13</f>
        <v>24658.232079719997</v>
      </c>
      <c r="E13" s="11">
        <f>E9*G13</f>
        <v>8063.5701036</v>
      </c>
      <c r="G13" s="1">
        <v>0.15860399999999999</v>
      </c>
    </row>
    <row r="14" spans="1:7" ht="12.75" customHeight="1">
      <c r="A14" s="13" t="s">
        <v>11</v>
      </c>
      <c r="B14" s="10">
        <f>B9*G14</f>
        <v>13475.116123919999</v>
      </c>
      <c r="C14" s="1"/>
      <c r="D14" s="10">
        <f>D9*G14</f>
        <v>12898.137813659998</v>
      </c>
      <c r="E14" s="11">
        <f>E9*G14</f>
        <v>4217.8627458000001</v>
      </c>
      <c r="G14" s="1">
        <v>8.2961999999999994E-2</v>
      </c>
    </row>
    <row r="15" spans="1:7" ht="12.75" customHeight="1">
      <c r="A15" s="13" t="s">
        <v>12</v>
      </c>
      <c r="B15" s="10">
        <f>B9*G15</f>
        <v>23185.217039040002</v>
      </c>
      <c r="C15" s="1"/>
      <c r="D15" s="10">
        <f>D9*G15</f>
        <v>22192.471059920001</v>
      </c>
      <c r="E15" s="11">
        <f>G15*E9</f>
        <v>7257.2334296000008</v>
      </c>
      <c r="G15" s="1">
        <v>0.14274400000000001</v>
      </c>
    </row>
    <row r="16" spans="1:7">
      <c r="A16" s="13" t="s">
        <v>13</v>
      </c>
      <c r="B16" s="10">
        <f>B9*G16</f>
        <v>19023.722014680003</v>
      </c>
      <c r="C16" s="1"/>
      <c r="D16" s="10">
        <f>D9*G16</f>
        <v>18209.163172889999</v>
      </c>
      <c r="E16" s="11">
        <f>E9*G16</f>
        <v>5954.6387307000005</v>
      </c>
      <c r="G16" s="1">
        <v>0.117123</v>
      </c>
    </row>
    <row r="17" spans="1:7" ht="12.75" customHeight="1">
      <c r="A17" s="13" t="s">
        <v>14</v>
      </c>
      <c r="B17" s="10">
        <f>B9*G17</f>
        <v>693.55543320000004</v>
      </c>
      <c r="C17" s="1"/>
      <c r="D17" s="10">
        <f>D9*G17</f>
        <v>663.85873609999999</v>
      </c>
      <c r="E17" s="11">
        <f>E9*G17</f>
        <v>217.09064300000003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25166.80399104</v>
      </c>
      <c r="C18" s="1"/>
      <c r="D18" s="10">
        <f>D9*G18</f>
        <v>24089.210305919998</v>
      </c>
      <c r="E18" s="11">
        <f>E9*G18</f>
        <v>7877.4924096000004</v>
      </c>
      <c r="G18" s="1">
        <v>0.154944</v>
      </c>
    </row>
    <row r="19" spans="1:7" ht="22.5">
      <c r="A19" s="13" t="s">
        <v>16</v>
      </c>
      <c r="B19" s="10">
        <f>B9*G19</f>
        <v>30021.854448599999</v>
      </c>
      <c r="C19" s="1"/>
      <c r="D19" s="10">
        <f>D9*G19</f>
        <v>28736.376929049999</v>
      </c>
      <c r="E19" s="11">
        <f>E9*G19</f>
        <v>9397.1777514999994</v>
      </c>
      <c r="G19" s="1">
        <v>0.184835</v>
      </c>
    </row>
    <row r="20" spans="1:7" ht="12.75" customHeight="1">
      <c r="A20" s="13" t="s">
        <v>17</v>
      </c>
      <c r="B20" s="10">
        <f>B9*G20</f>
        <v>4161.4950243600006</v>
      </c>
      <c r="C20" s="1"/>
      <c r="D20" s="10">
        <f>D9*G20</f>
        <v>3983.3078870300001</v>
      </c>
      <c r="E20" s="11">
        <f>E9*G20</f>
        <v>1302.5946989000001</v>
      </c>
      <c r="G20" s="1">
        <v>2.5621000000000001E-2</v>
      </c>
    </row>
    <row r="21" spans="1:7" ht="12.75" customHeight="1">
      <c r="A21" s="18" t="s">
        <v>18</v>
      </c>
      <c r="B21" s="10" t="s">
        <v>304</v>
      </c>
      <c r="C21" s="1"/>
      <c r="D21" s="10" t="s">
        <v>305</v>
      </c>
      <c r="E21" s="11" t="s">
        <v>306</v>
      </c>
    </row>
    <row r="22" spans="1:7" ht="13.5" customHeight="1" thickBot="1">
      <c r="A22" s="20" t="s">
        <v>21</v>
      </c>
      <c r="B22" s="10"/>
      <c r="C22" s="1"/>
      <c r="D22" s="10" t="s">
        <v>307</v>
      </c>
      <c r="E22" s="11"/>
    </row>
    <row r="23" spans="1:7" customFormat="1" ht="15">
      <c r="A23" s="92" t="s">
        <v>611</v>
      </c>
      <c r="B23" s="92"/>
      <c r="C23" s="92"/>
    </row>
    <row r="24" spans="1:7" ht="12" thickBot="1">
      <c r="A24" s="92"/>
      <c r="B24" s="92"/>
      <c r="C24" s="92"/>
      <c r="D24" s="57"/>
      <c r="E24" s="57"/>
    </row>
    <row r="25" spans="1:7">
      <c r="A25" s="17" t="s">
        <v>4</v>
      </c>
      <c r="B25" s="5">
        <v>206822.45</v>
      </c>
      <c r="C25" s="1"/>
      <c r="D25" s="1"/>
      <c r="E25" s="6">
        <v>66698.210000000006</v>
      </c>
    </row>
    <row r="26" spans="1:7" ht="12.75" customHeight="1">
      <c r="A26" s="18" t="s">
        <v>5</v>
      </c>
      <c r="B26" s="10" t="s">
        <v>302</v>
      </c>
      <c r="C26" s="1"/>
      <c r="D26" s="1"/>
      <c r="E26" s="11" t="s">
        <v>303</v>
      </c>
    </row>
    <row r="27" spans="1:7" ht="12.75" customHeight="1">
      <c r="A27" s="18" t="s">
        <v>6</v>
      </c>
      <c r="B27" s="10">
        <v>155470.43</v>
      </c>
      <c r="C27" s="1"/>
      <c r="D27" s="1"/>
      <c r="E27" s="11">
        <v>50840.9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19</v>
      </c>
      <c r="B29" s="10">
        <f>B27*G29</f>
        <v>28.451088689999999</v>
      </c>
      <c r="C29" s="1"/>
      <c r="D29" s="1"/>
      <c r="E29" s="11">
        <f>E27*G29</f>
        <v>9.3038847000000011</v>
      </c>
      <c r="G29" s="1">
        <v>1.83E-4</v>
      </c>
    </row>
    <row r="30" spans="1:7" ht="12.75" customHeight="1">
      <c r="A30" s="13" t="s">
        <v>9</v>
      </c>
      <c r="B30" s="10">
        <f>B27*G30</f>
        <v>20011.065456589997</v>
      </c>
      <c r="C30" s="1"/>
      <c r="D30" s="1"/>
      <c r="E30" s="11">
        <f>E27*G30</f>
        <v>6543.8847617000001</v>
      </c>
      <c r="G30" s="1">
        <v>0.12871299999999999</v>
      </c>
    </row>
    <row r="31" spans="1:7" ht="12.75" customHeight="1">
      <c r="A31" s="13" t="s">
        <v>10</v>
      </c>
      <c r="B31" s="10">
        <f>B27*G31</f>
        <v>24658.232079719997</v>
      </c>
      <c r="C31" s="1"/>
      <c r="D31" s="1"/>
      <c r="E31" s="11">
        <f>E27*G31</f>
        <v>8063.5701036</v>
      </c>
      <c r="G31" s="1">
        <v>0.15860399999999999</v>
      </c>
    </row>
    <row r="32" spans="1:7" ht="12.75" customHeight="1">
      <c r="A32" s="13" t="s">
        <v>11</v>
      </c>
      <c r="B32" s="10">
        <f>B27*G32</f>
        <v>12898.137813659998</v>
      </c>
      <c r="C32" s="1"/>
      <c r="D32" s="1"/>
      <c r="E32" s="11">
        <f>E27*G32</f>
        <v>4217.8627458000001</v>
      </c>
      <c r="G32" s="1">
        <v>8.2961999999999994E-2</v>
      </c>
    </row>
    <row r="33" spans="1:7" ht="12.75" customHeight="1">
      <c r="A33" s="13" t="s">
        <v>12</v>
      </c>
      <c r="B33" s="10">
        <f>B27*G33</f>
        <v>22192.471059920001</v>
      </c>
      <c r="C33" s="1"/>
      <c r="D33" s="1"/>
      <c r="E33" s="11">
        <f>G33*E27</f>
        <v>7257.2334296000008</v>
      </c>
      <c r="G33" s="1">
        <v>0.14274400000000001</v>
      </c>
    </row>
    <row r="34" spans="1:7">
      <c r="A34" s="13" t="s">
        <v>13</v>
      </c>
      <c r="B34" s="10">
        <f>B27*G34</f>
        <v>18209.163172889999</v>
      </c>
      <c r="C34" s="1"/>
      <c r="D34" s="1"/>
      <c r="E34" s="11">
        <f>E27*G34</f>
        <v>5954.6387307000005</v>
      </c>
      <c r="G34" s="1">
        <v>0.117123</v>
      </c>
    </row>
    <row r="35" spans="1:7" ht="12.75" customHeight="1">
      <c r="A35" s="13" t="s">
        <v>14</v>
      </c>
      <c r="B35" s="10">
        <f>B27*G35</f>
        <v>663.85873609999999</v>
      </c>
      <c r="C35" s="1"/>
      <c r="D35" s="1"/>
      <c r="E35" s="11">
        <f>E27*G35</f>
        <v>217.09064300000003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24089.210305919998</v>
      </c>
      <c r="C36" s="1"/>
      <c r="D36" s="1"/>
      <c r="E36" s="11">
        <f>E27*G36</f>
        <v>7877.4924096000004</v>
      </c>
      <c r="G36" s="1">
        <v>0.154944</v>
      </c>
    </row>
    <row r="37" spans="1:7" ht="22.5">
      <c r="A37" s="13" t="s">
        <v>16</v>
      </c>
      <c r="B37" s="10">
        <f>B27*G37</f>
        <v>28736.376929049999</v>
      </c>
      <c r="C37" s="1"/>
      <c r="D37" s="1"/>
      <c r="E37" s="11">
        <f>E27*G37</f>
        <v>9397.1777514999994</v>
      </c>
      <c r="G37" s="1">
        <v>0.184835</v>
      </c>
    </row>
    <row r="38" spans="1:7" ht="12.75" customHeight="1">
      <c r="A38" s="13" t="s">
        <v>17</v>
      </c>
      <c r="B38" s="10">
        <f>B27*G38</f>
        <v>3983.3078870300001</v>
      </c>
      <c r="C38" s="1"/>
      <c r="D38" s="1"/>
      <c r="E38" s="11">
        <f>E27*G38</f>
        <v>1302.5946989000001</v>
      </c>
      <c r="G38" s="1">
        <v>2.5621000000000001E-2</v>
      </c>
    </row>
    <row r="39" spans="1:7" ht="12.75" customHeight="1">
      <c r="A39" s="18" t="s">
        <v>18</v>
      </c>
      <c r="B39" s="10" t="s">
        <v>305</v>
      </c>
      <c r="C39" s="1"/>
      <c r="D39" s="1"/>
      <c r="E39" s="11" t="s">
        <v>306</v>
      </c>
    </row>
    <row r="40" spans="1:7" ht="13.5" customHeight="1" thickBot="1">
      <c r="A40" s="20" t="s">
        <v>21</v>
      </c>
      <c r="B40" s="10" t="s">
        <v>307</v>
      </c>
      <c r="C40" s="1"/>
      <c r="D40" s="1"/>
      <c r="E40" s="11"/>
    </row>
    <row r="41" spans="1:7">
      <c r="A41" s="101" t="s">
        <v>612</v>
      </c>
      <c r="B41" s="102"/>
      <c r="C41" s="57"/>
      <c r="D41" s="57"/>
      <c r="E41" s="57"/>
    </row>
    <row r="42" spans="1:7" ht="12" thickBot="1">
      <c r="A42" s="98"/>
      <c r="B42" s="99"/>
      <c r="C42" s="57"/>
      <c r="D42" s="57"/>
      <c r="E42" s="57"/>
    </row>
    <row r="43" spans="1:7">
      <c r="A43" s="17" t="s">
        <v>4</v>
      </c>
      <c r="B43" s="5">
        <v>214123.8</v>
      </c>
      <c r="C43" s="1"/>
      <c r="D43" s="5">
        <v>206822.45</v>
      </c>
      <c r="E43" s="6">
        <v>66698.210000000006</v>
      </c>
    </row>
    <row r="44" spans="1:7" ht="12.75" customHeight="1">
      <c r="A44" s="18" t="s">
        <v>5</v>
      </c>
      <c r="B44" s="10" t="s">
        <v>270</v>
      </c>
      <c r="C44" s="1"/>
      <c r="D44" s="10" t="s">
        <v>302</v>
      </c>
      <c r="E44" s="11" t="s">
        <v>303</v>
      </c>
    </row>
    <row r="45" spans="1:7" ht="12.75" customHeight="1">
      <c r="A45" s="18" t="s">
        <v>6</v>
      </c>
      <c r="B45" s="10">
        <v>162425.16</v>
      </c>
      <c r="C45" s="1"/>
      <c r="D45" s="10">
        <v>155470.43</v>
      </c>
      <c r="E45" s="11">
        <v>50840.9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29.72380428</v>
      </c>
      <c r="C47" s="1"/>
      <c r="D47" s="10">
        <f>D45*G47</f>
        <v>28.451088689999999</v>
      </c>
      <c r="E47" s="11">
        <f>E45*G47</f>
        <v>9.3038847000000011</v>
      </c>
      <c r="G47" s="1">
        <v>1.83E-4</v>
      </c>
    </row>
    <row r="48" spans="1:7" ht="12.75" customHeight="1">
      <c r="A48" s="13" t="s">
        <v>9</v>
      </c>
      <c r="B48" s="10">
        <f>B45*G48</f>
        <v>20906.229619080001</v>
      </c>
      <c r="C48" s="1"/>
      <c r="D48" s="10">
        <f>D45*G48</f>
        <v>20011.065456589997</v>
      </c>
      <c r="E48" s="11">
        <f>E45*G48</f>
        <v>6543.8847617000001</v>
      </c>
      <c r="G48" s="1">
        <v>0.12871299999999999</v>
      </c>
    </row>
    <row r="49" spans="1:7" ht="12.75" customHeight="1">
      <c r="A49" s="13" t="s">
        <v>10</v>
      </c>
      <c r="B49" s="10">
        <f>B45*G49</f>
        <v>25761.28007664</v>
      </c>
      <c r="C49" s="1"/>
      <c r="D49" s="10">
        <f>D45*G49</f>
        <v>24658.232079719997</v>
      </c>
      <c r="E49" s="11">
        <f>E45*G49</f>
        <v>8063.5701036</v>
      </c>
      <c r="G49" s="1">
        <v>0.15860399999999999</v>
      </c>
    </row>
    <row r="50" spans="1:7" ht="12.75" customHeight="1">
      <c r="A50" s="13" t="s">
        <v>11</v>
      </c>
      <c r="B50" s="10">
        <f>B45*G50</f>
        <v>13475.116123919999</v>
      </c>
      <c r="C50" s="1"/>
      <c r="D50" s="10">
        <f>D45*G50</f>
        <v>12898.137813659998</v>
      </c>
      <c r="E50" s="11">
        <f>E45*G50</f>
        <v>4217.8627458000001</v>
      </c>
      <c r="G50" s="1">
        <v>8.2961999999999994E-2</v>
      </c>
    </row>
    <row r="51" spans="1:7" ht="12.75" customHeight="1">
      <c r="A51" s="13" t="s">
        <v>12</v>
      </c>
      <c r="B51" s="10">
        <f>B45*G51</f>
        <v>23185.217039040002</v>
      </c>
      <c r="C51" s="1"/>
      <c r="D51" s="10">
        <f>D45*G51</f>
        <v>22192.471059920001</v>
      </c>
      <c r="E51" s="11">
        <f>G51*E45</f>
        <v>7257.2334296000008</v>
      </c>
      <c r="G51" s="1">
        <v>0.14274400000000001</v>
      </c>
    </row>
    <row r="52" spans="1:7">
      <c r="A52" s="13" t="s">
        <v>13</v>
      </c>
      <c r="B52" s="10">
        <f>B45*G52</f>
        <v>19023.722014680003</v>
      </c>
      <c r="C52" s="1"/>
      <c r="D52" s="10">
        <f>D45*G52</f>
        <v>18209.163172889999</v>
      </c>
      <c r="E52" s="11">
        <f>E45*G52</f>
        <v>5954.6387307000005</v>
      </c>
      <c r="G52" s="1">
        <v>0.117123</v>
      </c>
    </row>
    <row r="53" spans="1:7" ht="12.75" customHeight="1">
      <c r="A53" s="13" t="s">
        <v>14</v>
      </c>
      <c r="B53" s="10">
        <f>B45*G53</f>
        <v>693.55543320000004</v>
      </c>
      <c r="C53" s="1"/>
      <c r="D53" s="10">
        <f>D45*G53</f>
        <v>663.85873609999999</v>
      </c>
      <c r="E53" s="11">
        <f>E45*G53</f>
        <v>217.09064300000003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25166.80399104</v>
      </c>
      <c r="C54" s="1"/>
      <c r="D54" s="10">
        <f>D45*G54</f>
        <v>24089.210305919998</v>
      </c>
      <c r="E54" s="11">
        <f>E45*G54</f>
        <v>7877.4924096000004</v>
      </c>
      <c r="G54" s="1">
        <v>0.154944</v>
      </c>
    </row>
    <row r="55" spans="1:7" ht="22.5">
      <c r="A55" s="13" t="s">
        <v>16</v>
      </c>
      <c r="B55" s="10">
        <f>B45*G55</f>
        <v>30021.854448599999</v>
      </c>
      <c r="C55" s="1"/>
      <c r="D55" s="10">
        <f>D45*G55</f>
        <v>28736.376929049999</v>
      </c>
      <c r="E55" s="11">
        <f>E45*G55</f>
        <v>9397.1777514999994</v>
      </c>
      <c r="G55" s="1">
        <v>0.184835</v>
      </c>
    </row>
    <row r="56" spans="1:7" ht="12.75" customHeight="1">
      <c r="A56" s="13" t="s">
        <v>17</v>
      </c>
      <c r="B56" s="10">
        <f>B45*G56</f>
        <v>4161.4950243600006</v>
      </c>
      <c r="C56" s="1"/>
      <c r="D56" s="10">
        <f>D45*G56</f>
        <v>3983.3078870300001</v>
      </c>
      <c r="E56" s="11">
        <f>E45*G56</f>
        <v>1302.5946989000001</v>
      </c>
      <c r="G56" s="1">
        <v>2.5621000000000001E-2</v>
      </c>
    </row>
    <row r="57" spans="1:7" ht="12.75" customHeight="1">
      <c r="A57" s="18" t="s">
        <v>18</v>
      </c>
      <c r="B57" s="10" t="s">
        <v>304</v>
      </c>
      <c r="C57" s="1"/>
      <c r="D57" s="10" t="s">
        <v>305</v>
      </c>
      <c r="E57" s="11" t="s">
        <v>306</v>
      </c>
    </row>
    <row r="58" spans="1:7" ht="13.5" customHeight="1" thickBot="1">
      <c r="A58" s="20" t="s">
        <v>21</v>
      </c>
      <c r="B58" s="10"/>
      <c r="C58" s="1"/>
      <c r="D58" s="10" t="s">
        <v>307</v>
      </c>
      <c r="E58" s="11"/>
    </row>
    <row r="59" spans="1:7">
      <c r="B59" s="57"/>
      <c r="C59" s="57"/>
      <c r="D59" s="57"/>
      <c r="E59" s="57"/>
    </row>
    <row r="60" spans="1:7" ht="12.75">
      <c r="A60" s="73" t="s">
        <v>829</v>
      </c>
      <c r="B60" s="72">
        <v>14</v>
      </c>
      <c r="C60" s="57"/>
      <c r="D60" s="57"/>
      <c r="E60" s="57"/>
    </row>
    <row r="61" spans="1:7">
      <c r="B61" s="57"/>
      <c r="C61" s="57"/>
      <c r="D61" s="57"/>
      <c r="E61" s="57"/>
    </row>
    <row r="62" spans="1:7" ht="12.75">
      <c r="A62" s="93" t="s">
        <v>832</v>
      </c>
      <c r="B62" s="93"/>
      <c r="C62" s="93"/>
      <c r="D62" s="93"/>
      <c r="E62" s="57"/>
    </row>
    <row r="63" spans="1:7" ht="12">
      <c r="A63" s="82" t="s">
        <v>0</v>
      </c>
      <c r="B63" s="82"/>
      <c r="C63" s="77">
        <f>C26-C45</f>
        <v>0</v>
      </c>
      <c r="D63" s="78" t="e">
        <f>D36-D44</f>
        <v>#VALUE!</v>
      </c>
      <c r="E63" s="57"/>
    </row>
    <row r="64" spans="1:7" ht="12">
      <c r="A64" s="82" t="s">
        <v>1</v>
      </c>
      <c r="B64" s="82"/>
      <c r="C64" s="77">
        <f>C37-C56</f>
        <v>0</v>
      </c>
      <c r="D64" s="79">
        <f>D37-D59</f>
        <v>0</v>
      </c>
      <c r="E64" s="57"/>
    </row>
    <row r="65" spans="1:5" ht="12">
      <c r="A65" s="83" t="s">
        <v>2</v>
      </c>
      <c r="B65" s="83"/>
      <c r="C65" s="80">
        <f>C25-C44</f>
        <v>0</v>
      </c>
      <c r="D65" s="79">
        <f>D38-D60</f>
        <v>0</v>
      </c>
      <c r="E65" s="57"/>
    </row>
    <row r="66" spans="1:5" ht="24">
      <c r="A66" s="82" t="s">
        <v>3</v>
      </c>
      <c r="B66" s="82"/>
      <c r="C66" s="81">
        <f>[1]ерши!$H$317</f>
        <v>174673.59999999998</v>
      </c>
      <c r="D66" s="78">
        <v>565689.03</v>
      </c>
      <c r="E66" s="57"/>
    </row>
    <row r="67" spans="1:5">
      <c r="B67" s="57"/>
      <c r="C67" s="57"/>
      <c r="D67" s="57"/>
      <c r="E67" s="57"/>
    </row>
    <row r="68" spans="1:5">
      <c r="B68" s="57"/>
      <c r="C68" s="57"/>
      <c r="D68" s="57"/>
      <c r="E68" s="57"/>
    </row>
    <row r="69" spans="1:5">
      <c r="B69" s="57"/>
      <c r="C69" s="57"/>
      <c r="D69" s="57"/>
      <c r="E69" s="57"/>
    </row>
    <row r="70" spans="1:5">
      <c r="B70" s="57"/>
      <c r="C70" s="57"/>
      <c r="D70" s="57"/>
      <c r="E70" s="57"/>
    </row>
    <row r="71" spans="1:5">
      <c r="B71" s="57"/>
      <c r="C71" s="57"/>
      <c r="D71" s="57"/>
      <c r="E71" s="57"/>
    </row>
    <row r="72" spans="1:5">
      <c r="B72" s="57"/>
      <c r="C72" s="57"/>
      <c r="D72" s="57"/>
      <c r="E72" s="57"/>
    </row>
    <row r="73" spans="1:5">
      <c r="B73" s="57"/>
      <c r="C73" s="57"/>
      <c r="D73" s="57"/>
      <c r="E73" s="57"/>
    </row>
    <row r="74" spans="1:5">
      <c r="B74" s="57"/>
      <c r="C74" s="57"/>
      <c r="D74" s="57"/>
      <c r="E74" s="57"/>
    </row>
    <row r="75" spans="1:5">
      <c r="B75" s="57"/>
      <c r="C75" s="57"/>
      <c r="D75" s="57"/>
      <c r="E75" s="57"/>
    </row>
    <row r="76" spans="1:5">
      <c r="B76" s="57"/>
      <c r="C76" s="57"/>
      <c r="D76" s="57"/>
      <c r="E76" s="57"/>
    </row>
    <row r="77" spans="1:5">
      <c r="B77" s="57"/>
      <c r="C77" s="57"/>
      <c r="D77" s="57"/>
      <c r="E77" s="57"/>
    </row>
    <row r="78" spans="1:5">
      <c r="B78" s="57"/>
      <c r="C78" s="57"/>
      <c r="D78" s="57"/>
      <c r="E78" s="57"/>
    </row>
    <row r="79" spans="1:5">
      <c r="B79" s="57"/>
      <c r="C79" s="57"/>
      <c r="D79" s="57"/>
      <c r="E79" s="57"/>
    </row>
    <row r="80" spans="1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</sheetData>
  <mergeCells count="6">
    <mergeCell ref="A62:D62"/>
    <mergeCell ref="A41:B42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topLeftCell="A40" workbookViewId="0">
      <selection activeCell="A63" sqref="A63:D67"/>
    </sheetView>
  </sheetViews>
  <sheetFormatPr defaultColWidth="7.5703125" defaultRowHeight="11.25"/>
  <cols>
    <col min="1" max="1" width="72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" customHeight="1">
      <c r="A1" s="85" t="s">
        <v>627</v>
      </c>
      <c r="B1" s="85"/>
      <c r="C1" s="85"/>
    </row>
    <row r="2" spans="1:7" ht="15">
      <c r="A2" s="58"/>
      <c r="B2" s="58"/>
      <c r="C2" s="58"/>
    </row>
    <row r="3" spans="1:7" ht="30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626</v>
      </c>
    </row>
    <row r="5" spans="1:7">
      <c r="A5" s="86" t="s">
        <v>609</v>
      </c>
      <c r="B5" s="87"/>
      <c r="C5" s="88"/>
    </row>
    <row r="6" spans="1:7" ht="15" customHeight="1" thickBot="1">
      <c r="A6" s="89"/>
      <c r="B6" s="90"/>
      <c r="C6" s="91"/>
    </row>
    <row r="7" spans="1:7">
      <c r="A7" s="17" t="s">
        <v>4</v>
      </c>
      <c r="B7" s="5">
        <v>210542.52</v>
      </c>
      <c r="C7" s="1"/>
      <c r="D7" s="30">
        <v>203560.46</v>
      </c>
      <c r="E7" s="6">
        <v>98693.8</v>
      </c>
    </row>
    <row r="8" spans="1:7" ht="12.75" customHeight="1">
      <c r="A8" s="18" t="s">
        <v>5</v>
      </c>
      <c r="B8" s="10">
        <v>8280</v>
      </c>
      <c r="C8" s="1"/>
      <c r="D8" s="10">
        <v>7512.1</v>
      </c>
      <c r="E8" s="11">
        <v>3453.67</v>
      </c>
    </row>
    <row r="9" spans="1:7" ht="12.75" customHeight="1">
      <c r="A9" s="18" t="s">
        <v>6</v>
      </c>
      <c r="B9" s="10">
        <v>157560.48000000001</v>
      </c>
      <c r="C9" s="1"/>
      <c r="D9" s="10">
        <v>152169.48000000001</v>
      </c>
      <c r="E9" s="11">
        <v>74266.289999999994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28.833567840000001</v>
      </c>
      <c r="C11" s="1"/>
      <c r="D11" s="10">
        <f>D9*G11</f>
        <v>27.847014840000003</v>
      </c>
      <c r="E11" s="11">
        <f>E9*G11</f>
        <v>13.590731069999999</v>
      </c>
      <c r="G11" s="1">
        <v>1.83E-4</v>
      </c>
    </row>
    <row r="12" spans="1:7" ht="12.75" customHeight="1">
      <c r="A12" s="13" t="s">
        <v>9</v>
      </c>
      <c r="B12" s="10">
        <f>B9*G12</f>
        <v>20280.082062239999</v>
      </c>
      <c r="C12" s="1"/>
      <c r="D12" s="10">
        <f>D9*G12</f>
        <v>19586.19027924</v>
      </c>
      <c r="E12" s="11">
        <f>E9*G12</f>
        <v>9559.0369847699985</v>
      </c>
      <c r="G12" s="1">
        <v>0.12871299999999999</v>
      </c>
    </row>
    <row r="13" spans="1:7" ht="12.75" customHeight="1">
      <c r="A13" s="13" t="s">
        <v>10</v>
      </c>
      <c r="B13" s="10">
        <f>B9*G13</f>
        <v>24989.72236992</v>
      </c>
      <c r="C13" s="1"/>
      <c r="D13" s="10">
        <f>D9*G13</f>
        <v>24134.68820592</v>
      </c>
      <c r="E13" s="11">
        <f>E9*G13</f>
        <v>11778.930659159998</v>
      </c>
      <c r="G13" s="1">
        <v>0.15860399999999999</v>
      </c>
    </row>
    <row r="14" spans="1:7" ht="12.75" customHeight="1">
      <c r="A14" s="13" t="s">
        <v>11</v>
      </c>
      <c r="B14" s="10">
        <f>B9*G14</f>
        <v>13071.53254176</v>
      </c>
      <c r="C14" s="1"/>
      <c r="D14" s="10">
        <f>D9*G14</f>
        <v>12624.284399759999</v>
      </c>
      <c r="E14" s="11">
        <f>E9*G14</f>
        <v>6161.2799509799988</v>
      </c>
      <c r="G14" s="1">
        <v>8.2961999999999994E-2</v>
      </c>
    </row>
    <row r="15" spans="1:7" ht="12.75" customHeight="1">
      <c r="A15" s="13" t="s">
        <v>12</v>
      </c>
      <c r="B15" s="10">
        <f>B9*G15</f>
        <v>22490.813157120003</v>
      </c>
      <c r="C15" s="1"/>
      <c r="D15" s="10">
        <f>D9*G15</f>
        <v>21721.280253120003</v>
      </c>
      <c r="E15" s="11">
        <f>G15*E9</f>
        <v>10601.06729976</v>
      </c>
      <c r="G15" s="1">
        <v>0.14274400000000001</v>
      </c>
    </row>
    <row r="16" spans="1:7">
      <c r="A16" s="13" t="s">
        <v>13</v>
      </c>
      <c r="B16" s="10">
        <f>B9*G16</f>
        <v>18453.956099040002</v>
      </c>
      <c r="C16" s="1"/>
      <c r="D16" s="10">
        <f>D9*G16</f>
        <v>17822.546006040004</v>
      </c>
      <c r="E16" s="11">
        <f>E9*G16</f>
        <v>8698.2906836700004</v>
      </c>
      <c r="G16" s="1">
        <v>0.117123</v>
      </c>
    </row>
    <row r="17" spans="1:7" ht="12.75" customHeight="1">
      <c r="A17" s="13" t="s">
        <v>14</v>
      </c>
      <c r="B17" s="10">
        <f>B9*G17</f>
        <v>672.78324960000009</v>
      </c>
      <c r="C17" s="1"/>
      <c r="D17" s="10">
        <f>D9*G17</f>
        <v>649.76367960000005</v>
      </c>
      <c r="E17" s="11">
        <f>E9*G17</f>
        <v>317.1170583</v>
      </c>
      <c r="G17" s="1">
        <v>4.2700000000000004E-3</v>
      </c>
    </row>
    <row r="18" spans="1:7" ht="12.75" customHeight="1">
      <c r="A18" s="13" t="s">
        <v>15</v>
      </c>
      <c r="B18" s="10">
        <f>B9*G18</f>
        <v>24413.051013120003</v>
      </c>
      <c r="C18" s="1"/>
      <c r="D18" s="10">
        <f>D9*G18</f>
        <v>23577.74790912</v>
      </c>
      <c r="E18" s="11">
        <f>E9*G18</f>
        <v>11507.116037759999</v>
      </c>
      <c r="G18" s="1">
        <v>0.154944</v>
      </c>
    </row>
    <row r="19" spans="1:7">
      <c r="A19" s="13" t="s">
        <v>16</v>
      </c>
      <c r="B19" s="10">
        <f>B9*G19</f>
        <v>29122.691320800001</v>
      </c>
      <c r="C19" s="1"/>
      <c r="D19" s="10">
        <f>D9*G19</f>
        <v>28126.2458358</v>
      </c>
      <c r="E19" s="11">
        <f>E9*G19</f>
        <v>13727.009712149998</v>
      </c>
      <c r="G19" s="1">
        <v>0.184835</v>
      </c>
    </row>
    <row r="20" spans="1:7" ht="12.75" customHeight="1">
      <c r="A20" s="13" t="s">
        <v>17</v>
      </c>
      <c r="B20" s="10">
        <f>B9*G20</f>
        <v>4036.8570580800006</v>
      </c>
      <c r="C20" s="1"/>
      <c r="D20" s="10">
        <f>D9*G20</f>
        <v>3898.7342470800004</v>
      </c>
      <c r="E20" s="11">
        <f>E9*G20</f>
        <v>1902.7766160899998</v>
      </c>
      <c r="G20" s="1">
        <v>2.5621000000000001E-2</v>
      </c>
    </row>
    <row r="21" spans="1:7" ht="12.75" customHeight="1">
      <c r="A21" s="18" t="s">
        <v>18</v>
      </c>
      <c r="B21" s="10" t="s">
        <v>22</v>
      </c>
      <c r="C21" s="1"/>
      <c r="D21" s="10" t="s">
        <v>23</v>
      </c>
      <c r="E21" s="11" t="s">
        <v>24</v>
      </c>
    </row>
    <row r="22" spans="1:7" ht="13.5" customHeight="1" thickBot="1">
      <c r="A22" s="20" t="s">
        <v>21</v>
      </c>
      <c r="B22" s="21"/>
      <c r="C22" s="1"/>
      <c r="D22" s="21"/>
      <c r="E22" s="22" t="s">
        <v>25</v>
      </c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30">
        <v>203560.46</v>
      </c>
      <c r="C25" s="5"/>
      <c r="D25" s="1"/>
      <c r="E25" s="6">
        <v>98693.8</v>
      </c>
    </row>
    <row r="26" spans="1:7" ht="12.75" customHeight="1">
      <c r="A26" s="18" t="s">
        <v>5</v>
      </c>
      <c r="B26" s="10">
        <v>7512.1</v>
      </c>
      <c r="C26" s="10"/>
      <c r="D26" s="1"/>
      <c r="E26" s="11">
        <v>3453.67</v>
      </c>
    </row>
    <row r="27" spans="1:7" ht="12.75" customHeight="1">
      <c r="A27" s="18" t="s">
        <v>6</v>
      </c>
      <c r="B27" s="10">
        <v>152169.48000000001</v>
      </c>
      <c r="C27" s="10"/>
      <c r="D27" s="1"/>
      <c r="E27" s="11">
        <v>74266.289999999994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27.847014840000003</v>
      </c>
      <c r="C29" s="10"/>
      <c r="D29" s="1"/>
      <c r="E29" s="11">
        <f>E27*G29</f>
        <v>13.590731069999999</v>
      </c>
      <c r="G29" s="1">
        <v>1.83E-4</v>
      </c>
    </row>
    <row r="30" spans="1:7" ht="12.75" customHeight="1">
      <c r="A30" s="13" t="s">
        <v>9</v>
      </c>
      <c r="B30" s="10">
        <f>B27*G30</f>
        <v>19586.19027924</v>
      </c>
      <c r="C30" s="10"/>
      <c r="D30" s="1"/>
      <c r="E30" s="11">
        <f>E27*G30</f>
        <v>9559.0369847699985</v>
      </c>
      <c r="G30" s="1">
        <v>0.12871299999999999</v>
      </c>
    </row>
    <row r="31" spans="1:7" ht="12.75" customHeight="1">
      <c r="A31" s="13" t="s">
        <v>10</v>
      </c>
      <c r="B31" s="10">
        <f>B27*G31</f>
        <v>24134.68820592</v>
      </c>
      <c r="C31" s="10"/>
      <c r="D31" s="1"/>
      <c r="E31" s="11">
        <f>E27*G31</f>
        <v>11778.930659159998</v>
      </c>
      <c r="G31" s="1">
        <v>0.15860399999999999</v>
      </c>
    </row>
    <row r="32" spans="1:7" ht="12.75" customHeight="1">
      <c r="A32" s="13" t="s">
        <v>11</v>
      </c>
      <c r="B32" s="10">
        <f>B27*G32</f>
        <v>12624.284399759999</v>
      </c>
      <c r="C32" s="10"/>
      <c r="D32" s="1"/>
      <c r="E32" s="11">
        <f>E27*G32</f>
        <v>6161.2799509799988</v>
      </c>
      <c r="G32" s="1">
        <v>8.2961999999999994E-2</v>
      </c>
    </row>
    <row r="33" spans="1:7" ht="12.75" customHeight="1">
      <c r="A33" s="13" t="s">
        <v>12</v>
      </c>
      <c r="B33" s="10">
        <f>B27*G33</f>
        <v>21721.280253120003</v>
      </c>
      <c r="C33" s="10"/>
      <c r="D33" s="1"/>
      <c r="E33" s="11">
        <f>G33*E27</f>
        <v>10601.06729976</v>
      </c>
      <c r="G33" s="1">
        <v>0.14274400000000001</v>
      </c>
    </row>
    <row r="34" spans="1:7">
      <c r="A34" s="13" t="s">
        <v>13</v>
      </c>
      <c r="B34" s="10">
        <f>B27*G34</f>
        <v>17822.546006040004</v>
      </c>
      <c r="C34" s="10"/>
      <c r="D34" s="1"/>
      <c r="E34" s="11">
        <f>E27*G34</f>
        <v>8698.2906836700004</v>
      </c>
      <c r="G34" s="1">
        <v>0.117123</v>
      </c>
    </row>
    <row r="35" spans="1:7" ht="12.75" customHeight="1">
      <c r="A35" s="13" t="s">
        <v>14</v>
      </c>
      <c r="B35" s="10">
        <f>B27*G35</f>
        <v>649.76367960000005</v>
      </c>
      <c r="C35" s="10"/>
      <c r="D35" s="1"/>
      <c r="E35" s="11">
        <f>E27*G35</f>
        <v>317.1170583</v>
      </c>
      <c r="G35" s="1">
        <v>4.2700000000000004E-3</v>
      </c>
    </row>
    <row r="36" spans="1:7" ht="12.75" customHeight="1">
      <c r="A36" s="13" t="s">
        <v>15</v>
      </c>
      <c r="B36" s="10">
        <f>B27*G36</f>
        <v>23577.74790912</v>
      </c>
      <c r="C36" s="10"/>
      <c r="D36" s="1"/>
      <c r="E36" s="11">
        <f>E27*G36</f>
        <v>11507.116037759999</v>
      </c>
      <c r="G36" s="1">
        <v>0.154944</v>
      </c>
    </row>
    <row r="37" spans="1:7">
      <c r="A37" s="13" t="s">
        <v>16</v>
      </c>
      <c r="B37" s="10">
        <f>B27*G37</f>
        <v>28126.2458358</v>
      </c>
      <c r="C37" s="10"/>
      <c r="D37" s="1"/>
      <c r="E37" s="11">
        <f>E27*G37</f>
        <v>13727.009712149998</v>
      </c>
      <c r="G37" s="1">
        <v>0.184835</v>
      </c>
    </row>
    <row r="38" spans="1:7" ht="12.75" customHeight="1">
      <c r="A38" s="13" t="s">
        <v>17</v>
      </c>
      <c r="B38" s="10">
        <f>B27*G38</f>
        <v>3898.7342470800004</v>
      </c>
      <c r="C38" s="10"/>
      <c r="D38" s="1"/>
      <c r="E38" s="11">
        <f>E27*G38</f>
        <v>1902.7766160899998</v>
      </c>
      <c r="G38" s="1">
        <v>2.5621000000000001E-2</v>
      </c>
    </row>
    <row r="39" spans="1:7" ht="12.75" customHeight="1">
      <c r="A39" s="18" t="s">
        <v>18</v>
      </c>
      <c r="B39" s="10" t="s">
        <v>23</v>
      </c>
      <c r="C39" s="10"/>
      <c r="D39" s="1"/>
      <c r="E39" s="11" t="s">
        <v>24</v>
      </c>
    </row>
    <row r="40" spans="1:7" ht="13.5" customHeight="1" thickBot="1">
      <c r="A40" s="20" t="s">
        <v>21</v>
      </c>
      <c r="B40" s="21"/>
      <c r="C40" s="21"/>
      <c r="D40" s="1"/>
      <c r="E40" s="22" t="s">
        <v>25</v>
      </c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210542.52</v>
      </c>
      <c r="C43" s="1"/>
      <c r="D43" s="30">
        <v>203560.46</v>
      </c>
      <c r="E43" s="6">
        <v>98693.8</v>
      </c>
    </row>
    <row r="44" spans="1:7" ht="12.75" customHeight="1">
      <c r="A44" s="18" t="s">
        <v>5</v>
      </c>
      <c r="B44" s="10">
        <v>8280</v>
      </c>
      <c r="C44" s="1"/>
      <c r="D44" s="10">
        <v>7512.1</v>
      </c>
      <c r="E44" s="11">
        <v>3453.67</v>
      </c>
    </row>
    <row r="45" spans="1:7" ht="12.75" customHeight="1">
      <c r="A45" s="18" t="s">
        <v>6</v>
      </c>
      <c r="B45" s="10">
        <v>157560.48000000001</v>
      </c>
      <c r="C45" s="1"/>
      <c r="D45" s="10">
        <v>152169.48000000001</v>
      </c>
      <c r="E45" s="11">
        <v>74266.289999999994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28.833567840000001</v>
      </c>
      <c r="C47" s="1"/>
      <c r="D47" s="10">
        <f>D45*G47</f>
        <v>27.847014840000003</v>
      </c>
      <c r="E47" s="11">
        <f>E45*G47</f>
        <v>13.590731069999999</v>
      </c>
      <c r="G47" s="1">
        <v>1.83E-4</v>
      </c>
    </row>
    <row r="48" spans="1:7" ht="12.75" customHeight="1">
      <c r="A48" s="13" t="s">
        <v>9</v>
      </c>
      <c r="B48" s="10">
        <f>B45*G48</f>
        <v>20280.082062239999</v>
      </c>
      <c r="C48" s="1"/>
      <c r="D48" s="10">
        <f>D45*G48</f>
        <v>19586.19027924</v>
      </c>
      <c r="E48" s="11">
        <f>E45*G48</f>
        <v>9559.0369847699985</v>
      </c>
      <c r="G48" s="1">
        <v>0.12871299999999999</v>
      </c>
    </row>
    <row r="49" spans="1:7" ht="12.75" customHeight="1">
      <c r="A49" s="13" t="s">
        <v>10</v>
      </c>
      <c r="B49" s="10">
        <f>B45*G49</f>
        <v>24989.72236992</v>
      </c>
      <c r="C49" s="1"/>
      <c r="D49" s="10">
        <f>D45*G49</f>
        <v>24134.68820592</v>
      </c>
      <c r="E49" s="11">
        <f>E45*G49</f>
        <v>11778.930659159998</v>
      </c>
      <c r="G49" s="1">
        <v>0.15860399999999999</v>
      </c>
    </row>
    <row r="50" spans="1:7" ht="12.75" customHeight="1">
      <c r="A50" s="13" t="s">
        <v>11</v>
      </c>
      <c r="B50" s="10">
        <f>B45*G50</f>
        <v>13071.53254176</v>
      </c>
      <c r="C50" s="1"/>
      <c r="D50" s="10">
        <f>D45*G50</f>
        <v>12624.284399759999</v>
      </c>
      <c r="E50" s="11">
        <f>E45*G50</f>
        <v>6161.2799509799988</v>
      </c>
      <c r="G50" s="1">
        <v>8.2961999999999994E-2</v>
      </c>
    </row>
    <row r="51" spans="1:7" ht="12.75" customHeight="1">
      <c r="A51" s="13" t="s">
        <v>12</v>
      </c>
      <c r="B51" s="10">
        <f>B45*G51</f>
        <v>22490.813157120003</v>
      </c>
      <c r="C51" s="1"/>
      <c r="D51" s="10">
        <f>D45*G51</f>
        <v>21721.280253120003</v>
      </c>
      <c r="E51" s="11">
        <f>G51*E45</f>
        <v>10601.06729976</v>
      </c>
      <c r="G51" s="1">
        <v>0.14274400000000001</v>
      </c>
    </row>
    <row r="52" spans="1:7">
      <c r="A52" s="13" t="s">
        <v>13</v>
      </c>
      <c r="B52" s="10">
        <f>B45*G52</f>
        <v>18453.956099040002</v>
      </c>
      <c r="C52" s="1"/>
      <c r="D52" s="10">
        <f>D45*G52</f>
        <v>17822.546006040004</v>
      </c>
      <c r="E52" s="11">
        <f>E45*G52</f>
        <v>8698.2906836700004</v>
      </c>
      <c r="G52" s="1">
        <v>0.117123</v>
      </c>
    </row>
    <row r="53" spans="1:7" ht="12.75" customHeight="1">
      <c r="A53" s="13" t="s">
        <v>14</v>
      </c>
      <c r="B53" s="10">
        <f>B45*G53</f>
        <v>672.78324960000009</v>
      </c>
      <c r="C53" s="1"/>
      <c r="D53" s="10">
        <f>D45*G53</f>
        <v>649.76367960000005</v>
      </c>
      <c r="E53" s="11">
        <f>E45*G53</f>
        <v>317.1170583</v>
      </c>
      <c r="G53" s="1">
        <v>4.2700000000000004E-3</v>
      </c>
    </row>
    <row r="54" spans="1:7" ht="12.75" customHeight="1">
      <c r="A54" s="13" t="s">
        <v>15</v>
      </c>
      <c r="B54" s="10">
        <f>B45*G54</f>
        <v>24413.051013120003</v>
      </c>
      <c r="C54" s="1"/>
      <c r="D54" s="10">
        <f>D45*G54</f>
        <v>23577.74790912</v>
      </c>
      <c r="E54" s="11">
        <f>E45*G54</f>
        <v>11507.116037759999</v>
      </c>
      <c r="G54" s="1">
        <v>0.154944</v>
      </c>
    </row>
    <row r="55" spans="1:7">
      <c r="A55" s="13" t="s">
        <v>16</v>
      </c>
      <c r="B55" s="10">
        <f>B45*G55</f>
        <v>29122.691320800001</v>
      </c>
      <c r="C55" s="1"/>
      <c r="D55" s="10">
        <f>D45*G55</f>
        <v>28126.2458358</v>
      </c>
      <c r="E55" s="11">
        <f>E45*G55</f>
        <v>13727.009712149998</v>
      </c>
      <c r="G55" s="1">
        <v>0.184835</v>
      </c>
    </row>
    <row r="56" spans="1:7" ht="12.75" customHeight="1">
      <c r="A56" s="13" t="s">
        <v>17</v>
      </c>
      <c r="B56" s="10">
        <f>B45*G56</f>
        <v>4036.8570580800006</v>
      </c>
      <c r="C56" s="1"/>
      <c r="D56" s="10">
        <f>D45*G56</f>
        <v>3898.7342470800004</v>
      </c>
      <c r="E56" s="11">
        <f>E45*G56</f>
        <v>1902.7766160899998</v>
      </c>
      <c r="G56" s="1">
        <v>2.5621000000000001E-2</v>
      </c>
    </row>
    <row r="57" spans="1:7" ht="12.75" customHeight="1">
      <c r="A57" s="18" t="s">
        <v>18</v>
      </c>
      <c r="B57" s="10" t="s">
        <v>22</v>
      </c>
      <c r="C57" s="1"/>
      <c r="D57" s="10" t="s">
        <v>23</v>
      </c>
      <c r="E57" s="11" t="s">
        <v>24</v>
      </c>
    </row>
    <row r="58" spans="1:7" ht="13.5" customHeight="1" thickBot="1">
      <c r="A58" s="20" t="s">
        <v>21</v>
      </c>
      <c r="B58" s="21"/>
      <c r="C58" s="1"/>
      <c r="D58" s="21"/>
      <c r="E58" s="22" t="s">
        <v>25</v>
      </c>
    </row>
    <row r="60" spans="1:7" ht="12.75">
      <c r="A60" s="71" t="s">
        <v>830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-152169.48000000001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67"/>
  <sheetViews>
    <sheetView topLeftCell="A46" workbookViewId="0">
      <selection activeCell="A63" sqref="A63:D67"/>
    </sheetView>
  </sheetViews>
  <sheetFormatPr defaultColWidth="7.5703125" defaultRowHeight="11.25"/>
  <cols>
    <col min="1" max="1" width="60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4.25" customHeight="1">
      <c r="A1" s="85" t="s">
        <v>777</v>
      </c>
      <c r="B1" s="85"/>
      <c r="C1" s="85"/>
    </row>
    <row r="2" spans="1:7" ht="15">
      <c r="A2" s="58"/>
      <c r="B2" s="58"/>
      <c r="C2" s="58"/>
    </row>
    <row r="3" spans="1:7" ht="33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679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238371.64</v>
      </c>
      <c r="C7" s="1"/>
      <c r="D7" s="5">
        <v>230302.12</v>
      </c>
      <c r="E7" s="6">
        <v>71875.72</v>
      </c>
    </row>
    <row r="8" spans="1:7" ht="12.75" customHeight="1">
      <c r="A8" s="18" t="s">
        <v>5</v>
      </c>
      <c r="B8" s="10" t="s">
        <v>163</v>
      </c>
      <c r="C8" s="1"/>
      <c r="D8" s="10" t="s">
        <v>308</v>
      </c>
      <c r="E8" s="11" t="s">
        <v>309</v>
      </c>
    </row>
    <row r="9" spans="1:7" ht="12.75" customHeight="1">
      <c r="A9" s="18" t="s">
        <v>6</v>
      </c>
      <c r="B9" s="10">
        <v>180781.53</v>
      </c>
      <c r="C9" s="1"/>
      <c r="D9" s="10">
        <v>172182.88</v>
      </c>
      <c r="E9" s="11">
        <v>55364.15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33.083019989999997</v>
      </c>
      <c r="C11" s="1"/>
      <c r="D11" s="10">
        <f>D9*G11</f>
        <v>31.509467040000001</v>
      </c>
      <c r="E11" s="11">
        <f>E9*G11</f>
        <v>10.13163945</v>
      </c>
      <c r="G11" s="1">
        <v>1.83E-4</v>
      </c>
    </row>
    <row r="12" spans="1:7" ht="12.75" customHeight="1">
      <c r="A12" s="13" t="s">
        <v>9</v>
      </c>
      <c r="B12" s="10">
        <f>B9*G12</f>
        <v>23268.933070889998</v>
      </c>
      <c r="C12" s="1"/>
      <c r="D12" s="10">
        <f>D9*G12</f>
        <v>22162.175033439999</v>
      </c>
      <c r="E12" s="11">
        <f>E9*G12</f>
        <v>7126.0858389499999</v>
      </c>
      <c r="G12" s="1">
        <v>0.12871299999999999</v>
      </c>
    </row>
    <row r="13" spans="1:7" ht="12.75" customHeight="1">
      <c r="A13" s="13" t="s">
        <v>10</v>
      </c>
      <c r="B13" s="10">
        <f>B9*G13</f>
        <v>28672.673784119997</v>
      </c>
      <c r="C13" s="1"/>
      <c r="D13" s="10">
        <f>D9*G13</f>
        <v>27308.89349952</v>
      </c>
      <c r="E13" s="11">
        <f>E9*G13</f>
        <v>8780.9756465999999</v>
      </c>
      <c r="G13" s="1">
        <v>0.15860399999999999</v>
      </c>
    </row>
    <row r="14" spans="1:7" ht="12.75" customHeight="1">
      <c r="A14" s="13" t="s">
        <v>11</v>
      </c>
      <c r="B14" s="10">
        <f>B9*G14</f>
        <v>14997.99729186</v>
      </c>
      <c r="C14" s="1"/>
      <c r="D14" s="10">
        <f>D9*G14</f>
        <v>14284.63609056</v>
      </c>
      <c r="E14" s="11">
        <f>E9*G14</f>
        <v>4593.1206123000002</v>
      </c>
      <c r="G14" s="1">
        <v>8.2961999999999994E-2</v>
      </c>
    </row>
    <row r="15" spans="1:7" ht="12.75" customHeight="1">
      <c r="A15" s="13" t="s">
        <v>12</v>
      </c>
      <c r="B15" s="10">
        <f>B9*G15</f>
        <v>25805.478718320002</v>
      </c>
      <c r="C15" s="1"/>
      <c r="D15" s="10">
        <f>D9*G15</f>
        <v>24578.073022720004</v>
      </c>
      <c r="E15" s="11">
        <f>G15*E9</f>
        <v>7902.900227600001</v>
      </c>
      <c r="G15" s="1">
        <v>0.14274400000000001</v>
      </c>
    </row>
    <row r="16" spans="1:7">
      <c r="A16" s="13" t="s">
        <v>13</v>
      </c>
      <c r="B16" s="10">
        <f>B9*G16</f>
        <v>21173.675138189999</v>
      </c>
      <c r="C16" s="1"/>
      <c r="D16" s="10">
        <f>D9*G16</f>
        <v>20166.575454240003</v>
      </c>
      <c r="E16" s="11">
        <f>E9*G16</f>
        <v>6484.4153404500003</v>
      </c>
      <c r="G16" s="1">
        <v>0.117123</v>
      </c>
    </row>
    <row r="17" spans="1:7" ht="12.75" customHeight="1">
      <c r="A17" s="13" t="s">
        <v>14</v>
      </c>
      <c r="B17" s="10">
        <f>B9*G17</f>
        <v>771.9371331000001</v>
      </c>
      <c r="C17" s="1"/>
      <c r="D17" s="10">
        <f>D9*G17</f>
        <v>735.22089760000006</v>
      </c>
      <c r="E17" s="11">
        <f>E9*G17</f>
        <v>236.40492050000003</v>
      </c>
      <c r="G17" s="1">
        <v>4.2700000000000004E-3</v>
      </c>
    </row>
    <row r="18" spans="1:7" ht="12.75" customHeight="1">
      <c r="A18" s="13" t="s">
        <v>15</v>
      </c>
      <c r="B18" s="10">
        <f>B9*G18</f>
        <v>28011.013384319998</v>
      </c>
      <c r="C18" s="1"/>
      <c r="D18" s="10">
        <f>D9*G18</f>
        <v>26678.70415872</v>
      </c>
      <c r="E18" s="11">
        <f>E9*G18</f>
        <v>8578.3428576000006</v>
      </c>
      <c r="G18" s="1">
        <v>0.154944</v>
      </c>
    </row>
    <row r="19" spans="1:7" ht="22.5">
      <c r="A19" s="13" t="s">
        <v>16</v>
      </c>
      <c r="B19" s="10">
        <f>B9*G19</f>
        <v>33414.754097550001</v>
      </c>
      <c r="C19" s="1"/>
      <c r="D19" s="10">
        <f>D9*G19</f>
        <v>31825.422624800001</v>
      </c>
      <c r="E19" s="11">
        <f>E9*G19</f>
        <v>10233.23266525</v>
      </c>
      <c r="G19" s="1">
        <v>0.184835</v>
      </c>
    </row>
    <row r="20" spans="1:7" ht="12.75" customHeight="1">
      <c r="A20" s="13" t="s">
        <v>17</v>
      </c>
      <c r="B20" s="10">
        <f>B9*G20</f>
        <v>4631.8035801300002</v>
      </c>
      <c r="C20" s="1"/>
      <c r="D20" s="10">
        <f>D9*G20</f>
        <v>4411.4975684800002</v>
      </c>
      <c r="E20" s="11">
        <f>E9*G20</f>
        <v>1418.4848871500001</v>
      </c>
      <c r="G20" s="1">
        <v>2.5621000000000001E-2</v>
      </c>
    </row>
    <row r="21" spans="1:7" ht="12.75" customHeight="1">
      <c r="A21" s="18" t="s">
        <v>18</v>
      </c>
      <c r="B21" s="10" t="s">
        <v>310</v>
      </c>
      <c r="C21" s="1"/>
      <c r="D21" s="10" t="s">
        <v>311</v>
      </c>
      <c r="E21" s="11" t="s">
        <v>312</v>
      </c>
    </row>
    <row r="22" spans="1:7" ht="13.5" customHeight="1" thickBot="1">
      <c r="A22" s="20" t="s">
        <v>21</v>
      </c>
      <c r="B22" s="10"/>
      <c r="C22" s="1"/>
      <c r="D22" s="10" t="s">
        <v>313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230302.12</v>
      </c>
      <c r="C25" s="1"/>
      <c r="D25" s="1"/>
      <c r="E25" s="6">
        <v>71875.72</v>
      </c>
    </row>
    <row r="26" spans="1:7" ht="12.75" customHeight="1">
      <c r="A26" s="18" t="s">
        <v>5</v>
      </c>
      <c r="B26" s="10" t="s">
        <v>308</v>
      </c>
      <c r="C26" s="1"/>
      <c r="D26" s="1"/>
      <c r="E26" s="11" t="s">
        <v>309</v>
      </c>
    </row>
    <row r="27" spans="1:7" ht="12.75" customHeight="1">
      <c r="A27" s="18" t="s">
        <v>6</v>
      </c>
      <c r="B27" s="10">
        <v>172182.88</v>
      </c>
      <c r="C27" s="1"/>
      <c r="D27" s="1"/>
      <c r="E27" s="11">
        <v>55364.15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19</v>
      </c>
      <c r="B29" s="10">
        <f>B27*G29</f>
        <v>31.509467040000001</v>
      </c>
      <c r="C29" s="1"/>
      <c r="D29" s="1"/>
      <c r="E29" s="11">
        <f>E27*G29</f>
        <v>10.13163945</v>
      </c>
      <c r="G29" s="1">
        <v>1.83E-4</v>
      </c>
    </row>
    <row r="30" spans="1:7" ht="12.75" customHeight="1">
      <c r="A30" s="13" t="s">
        <v>9</v>
      </c>
      <c r="B30" s="10">
        <f>B27*G30</f>
        <v>22162.175033439999</v>
      </c>
      <c r="C30" s="1"/>
      <c r="D30" s="1"/>
      <c r="E30" s="11">
        <f>E27*G30</f>
        <v>7126.0858389499999</v>
      </c>
      <c r="G30" s="1">
        <v>0.12871299999999999</v>
      </c>
    </row>
    <row r="31" spans="1:7" ht="12.75" customHeight="1">
      <c r="A31" s="13" t="s">
        <v>10</v>
      </c>
      <c r="B31" s="10">
        <f>B27*G31</f>
        <v>27308.89349952</v>
      </c>
      <c r="C31" s="1"/>
      <c r="D31" s="1"/>
      <c r="E31" s="11">
        <f>E27*G31</f>
        <v>8780.9756465999999</v>
      </c>
      <c r="G31" s="1">
        <v>0.15860399999999999</v>
      </c>
    </row>
    <row r="32" spans="1:7" ht="12.75" customHeight="1">
      <c r="A32" s="13" t="s">
        <v>11</v>
      </c>
      <c r="B32" s="10">
        <f>B27*G32</f>
        <v>14284.63609056</v>
      </c>
      <c r="C32" s="1"/>
      <c r="D32" s="1"/>
      <c r="E32" s="11">
        <f>E27*G32</f>
        <v>4593.1206123000002</v>
      </c>
      <c r="G32" s="1">
        <v>8.2961999999999994E-2</v>
      </c>
    </row>
    <row r="33" spans="1:7" ht="12.75" customHeight="1">
      <c r="A33" s="13" t="s">
        <v>12</v>
      </c>
      <c r="B33" s="10">
        <f>B27*G33</f>
        <v>24578.073022720004</v>
      </c>
      <c r="C33" s="1"/>
      <c r="D33" s="1"/>
      <c r="E33" s="11">
        <f>G33*E27</f>
        <v>7902.900227600001</v>
      </c>
      <c r="G33" s="1">
        <v>0.14274400000000001</v>
      </c>
    </row>
    <row r="34" spans="1:7">
      <c r="A34" s="13" t="s">
        <v>13</v>
      </c>
      <c r="B34" s="10">
        <f>B27*G34</f>
        <v>20166.575454240003</v>
      </c>
      <c r="C34" s="1"/>
      <c r="D34" s="1"/>
      <c r="E34" s="11">
        <f>E27*G34</f>
        <v>6484.4153404500003</v>
      </c>
      <c r="G34" s="1">
        <v>0.117123</v>
      </c>
    </row>
    <row r="35" spans="1:7" ht="12.75" customHeight="1">
      <c r="A35" s="13" t="s">
        <v>14</v>
      </c>
      <c r="B35" s="10">
        <f>B27*G35</f>
        <v>735.22089760000006</v>
      </c>
      <c r="C35" s="1"/>
      <c r="D35" s="1"/>
      <c r="E35" s="11">
        <f>E27*G35</f>
        <v>236.40492050000003</v>
      </c>
      <c r="G35" s="1">
        <v>4.2700000000000004E-3</v>
      </c>
    </row>
    <row r="36" spans="1:7" ht="12.75" customHeight="1">
      <c r="A36" s="13" t="s">
        <v>15</v>
      </c>
      <c r="B36" s="10">
        <f>B27*G36</f>
        <v>26678.70415872</v>
      </c>
      <c r="C36" s="1"/>
      <c r="D36" s="1"/>
      <c r="E36" s="11">
        <f>E27*G36</f>
        <v>8578.3428576000006</v>
      </c>
      <c r="G36" s="1">
        <v>0.154944</v>
      </c>
    </row>
    <row r="37" spans="1:7" ht="22.5">
      <c r="A37" s="13" t="s">
        <v>16</v>
      </c>
      <c r="B37" s="10">
        <f>B27*G37</f>
        <v>31825.422624800001</v>
      </c>
      <c r="C37" s="1"/>
      <c r="D37" s="1"/>
      <c r="E37" s="11">
        <f>E27*G37</f>
        <v>10233.23266525</v>
      </c>
      <c r="G37" s="1">
        <v>0.184835</v>
      </c>
    </row>
    <row r="38" spans="1:7" ht="12.75" customHeight="1">
      <c r="A38" s="13" t="s">
        <v>17</v>
      </c>
      <c r="B38" s="10">
        <f>B27*G38</f>
        <v>4411.4975684800002</v>
      </c>
      <c r="C38" s="1"/>
      <c r="D38" s="1"/>
      <c r="E38" s="11">
        <f>E27*G38</f>
        <v>1418.4848871500001</v>
      </c>
      <c r="G38" s="1">
        <v>2.5621000000000001E-2</v>
      </c>
    </row>
    <row r="39" spans="1:7" ht="12.75" customHeight="1">
      <c r="A39" s="18" t="s">
        <v>18</v>
      </c>
      <c r="B39" s="10" t="s">
        <v>311</v>
      </c>
      <c r="C39" s="1"/>
      <c r="D39" s="1"/>
      <c r="E39" s="11" t="s">
        <v>312</v>
      </c>
    </row>
    <row r="40" spans="1:7" ht="13.5" customHeight="1" thickBot="1">
      <c r="A40" s="20" t="s">
        <v>21</v>
      </c>
      <c r="B40" s="10" t="s">
        <v>313</v>
      </c>
      <c r="C40" s="1"/>
      <c r="D40" s="1"/>
      <c r="E40" s="11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5">
        <v>238371.64</v>
      </c>
      <c r="C43" s="1"/>
      <c r="D43" s="5">
        <v>230302.12</v>
      </c>
      <c r="E43" s="6">
        <v>71875.72</v>
      </c>
    </row>
    <row r="44" spans="1:7" ht="12.75" customHeight="1">
      <c r="A44" s="18" t="s">
        <v>5</v>
      </c>
      <c r="B44" s="10" t="s">
        <v>163</v>
      </c>
      <c r="C44" s="1"/>
      <c r="D44" s="10" t="s">
        <v>308</v>
      </c>
      <c r="E44" s="11" t="s">
        <v>309</v>
      </c>
    </row>
    <row r="45" spans="1:7" ht="12.75" customHeight="1">
      <c r="A45" s="18" t="s">
        <v>6</v>
      </c>
      <c r="B45" s="10">
        <v>180781.53</v>
      </c>
      <c r="C45" s="1"/>
      <c r="D45" s="10">
        <v>172182.88</v>
      </c>
      <c r="E45" s="11">
        <v>55364.15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33.083019989999997</v>
      </c>
      <c r="C47" s="1"/>
      <c r="D47" s="10">
        <f>D45*G47</f>
        <v>31.509467040000001</v>
      </c>
      <c r="E47" s="11">
        <f>E45*G47</f>
        <v>10.13163945</v>
      </c>
      <c r="G47" s="1">
        <v>1.83E-4</v>
      </c>
    </row>
    <row r="48" spans="1:7" ht="12.75" customHeight="1">
      <c r="A48" s="13" t="s">
        <v>9</v>
      </c>
      <c r="B48" s="10">
        <f>B45*G48</f>
        <v>23268.933070889998</v>
      </c>
      <c r="C48" s="1"/>
      <c r="D48" s="10">
        <f>D45*G48</f>
        <v>22162.175033439999</v>
      </c>
      <c r="E48" s="11">
        <f>E45*G48</f>
        <v>7126.0858389499999</v>
      </c>
      <c r="G48" s="1">
        <v>0.12871299999999999</v>
      </c>
    </row>
    <row r="49" spans="1:7" ht="12.75" customHeight="1">
      <c r="A49" s="13" t="s">
        <v>10</v>
      </c>
      <c r="B49" s="10">
        <f>B45*G49</f>
        <v>28672.673784119997</v>
      </c>
      <c r="C49" s="1"/>
      <c r="D49" s="10">
        <f>D45*G49</f>
        <v>27308.89349952</v>
      </c>
      <c r="E49" s="11">
        <f>E45*G49</f>
        <v>8780.9756465999999</v>
      </c>
      <c r="G49" s="1">
        <v>0.15860399999999999</v>
      </c>
    </row>
    <row r="50" spans="1:7" ht="12.75" customHeight="1">
      <c r="A50" s="13" t="s">
        <v>11</v>
      </c>
      <c r="B50" s="10">
        <f>B45*G50</f>
        <v>14997.99729186</v>
      </c>
      <c r="C50" s="1"/>
      <c r="D50" s="10">
        <f>D45*G50</f>
        <v>14284.63609056</v>
      </c>
      <c r="E50" s="11">
        <f>E45*G50</f>
        <v>4593.1206123000002</v>
      </c>
      <c r="G50" s="1">
        <v>8.2961999999999994E-2</v>
      </c>
    </row>
    <row r="51" spans="1:7" ht="12.75" customHeight="1">
      <c r="A51" s="13" t="s">
        <v>12</v>
      </c>
      <c r="B51" s="10">
        <f>B45*G51</f>
        <v>25805.478718320002</v>
      </c>
      <c r="C51" s="1"/>
      <c r="D51" s="10">
        <f>D45*G51</f>
        <v>24578.073022720004</v>
      </c>
      <c r="E51" s="11">
        <f>G51*E45</f>
        <v>7902.900227600001</v>
      </c>
      <c r="G51" s="1">
        <v>0.14274400000000001</v>
      </c>
    </row>
    <row r="52" spans="1:7">
      <c r="A52" s="13" t="s">
        <v>13</v>
      </c>
      <c r="B52" s="10">
        <f>B45*G52</f>
        <v>21173.675138189999</v>
      </c>
      <c r="C52" s="1"/>
      <c r="D52" s="10">
        <f>D45*G52</f>
        <v>20166.575454240003</v>
      </c>
      <c r="E52" s="11">
        <f>E45*G52</f>
        <v>6484.4153404500003</v>
      </c>
      <c r="G52" s="1">
        <v>0.117123</v>
      </c>
    </row>
    <row r="53" spans="1:7" ht="12.75" customHeight="1">
      <c r="A53" s="13" t="s">
        <v>14</v>
      </c>
      <c r="B53" s="10">
        <f>B45*G53</f>
        <v>771.9371331000001</v>
      </c>
      <c r="C53" s="1"/>
      <c r="D53" s="10">
        <f>D45*G53</f>
        <v>735.22089760000006</v>
      </c>
      <c r="E53" s="11">
        <f>E45*G53</f>
        <v>236.40492050000003</v>
      </c>
      <c r="G53" s="1">
        <v>4.2700000000000004E-3</v>
      </c>
    </row>
    <row r="54" spans="1:7" ht="12.75" customHeight="1">
      <c r="A54" s="13" t="s">
        <v>15</v>
      </c>
      <c r="B54" s="10">
        <f>B45*G54</f>
        <v>28011.013384319998</v>
      </c>
      <c r="C54" s="1"/>
      <c r="D54" s="10">
        <f>D45*G54</f>
        <v>26678.70415872</v>
      </c>
      <c r="E54" s="11">
        <f>E45*G54</f>
        <v>8578.3428576000006</v>
      </c>
      <c r="G54" s="1">
        <v>0.154944</v>
      </c>
    </row>
    <row r="55" spans="1:7" ht="22.5">
      <c r="A55" s="13" t="s">
        <v>16</v>
      </c>
      <c r="B55" s="10">
        <f>B45*G55</f>
        <v>33414.754097550001</v>
      </c>
      <c r="C55" s="1"/>
      <c r="D55" s="10">
        <f>D45*G55</f>
        <v>31825.422624800001</v>
      </c>
      <c r="E55" s="11">
        <f>E45*G55</f>
        <v>10233.23266525</v>
      </c>
      <c r="G55" s="1">
        <v>0.184835</v>
      </c>
    </row>
    <row r="56" spans="1:7" ht="12.75" customHeight="1">
      <c r="A56" s="13" t="s">
        <v>17</v>
      </c>
      <c r="B56" s="10">
        <f>B45*G56</f>
        <v>4631.8035801300002</v>
      </c>
      <c r="C56" s="1"/>
      <c r="D56" s="10">
        <f>D45*G56</f>
        <v>4411.4975684800002</v>
      </c>
      <c r="E56" s="11">
        <f>E45*G56</f>
        <v>1418.4848871500001</v>
      </c>
      <c r="G56" s="1">
        <v>2.5621000000000001E-2</v>
      </c>
    </row>
    <row r="57" spans="1:7" ht="12.75" customHeight="1">
      <c r="A57" s="18" t="s">
        <v>18</v>
      </c>
      <c r="B57" s="10" t="s">
        <v>310</v>
      </c>
      <c r="C57" s="1"/>
      <c r="D57" s="10" t="s">
        <v>311</v>
      </c>
      <c r="E57" s="11" t="s">
        <v>312</v>
      </c>
    </row>
    <row r="58" spans="1:7" ht="13.5" customHeight="1" thickBot="1">
      <c r="A58" s="20" t="s">
        <v>21</v>
      </c>
      <c r="B58" s="10"/>
      <c r="C58" s="1"/>
      <c r="D58" s="10" t="s">
        <v>313</v>
      </c>
      <c r="E58" s="11"/>
    </row>
    <row r="60" spans="1:7" ht="12.75">
      <c r="A60" s="71" t="s">
        <v>827</v>
      </c>
      <c r="B60" s="72">
        <v>23</v>
      </c>
      <c r="C60" s="72">
        <v>23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-172182.88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63:D63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67"/>
  <sheetViews>
    <sheetView topLeftCell="A41" workbookViewId="0">
      <selection activeCell="A63" sqref="A63:D67"/>
    </sheetView>
  </sheetViews>
  <sheetFormatPr defaultColWidth="7.5703125" defaultRowHeight="11.25"/>
  <cols>
    <col min="1" max="1" width="54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4.75" customHeight="1">
      <c r="A1" s="85" t="s">
        <v>778</v>
      </c>
      <c r="B1" s="85"/>
      <c r="C1" s="85"/>
    </row>
    <row r="2" spans="1:7" ht="15">
      <c r="A2" s="58"/>
      <c r="B2" s="58"/>
      <c r="C2" s="58"/>
    </row>
    <row r="3" spans="1:7" ht="33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678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f>B8+B10+B22+B23</f>
        <v>219985.84</v>
      </c>
      <c r="C7" s="1"/>
      <c r="D7" s="5">
        <f>D8+D10+D22+D23</f>
        <v>218599.02000000002</v>
      </c>
      <c r="E7" s="6">
        <f>E8+E10+E22+E23</f>
        <v>41759.919999999998</v>
      </c>
    </row>
    <row r="8" spans="1:7" ht="12.75" customHeight="1">
      <c r="A8" s="18" t="s">
        <v>5</v>
      </c>
      <c r="B8" s="10">
        <v>6900</v>
      </c>
      <c r="C8" s="1"/>
      <c r="D8" s="10">
        <v>6105.87</v>
      </c>
      <c r="E8" s="11">
        <v>1509.13</v>
      </c>
    </row>
    <row r="9" spans="1:7" ht="12.75" hidden="1" customHeight="1">
      <c r="A9" s="38" t="s">
        <v>314</v>
      </c>
      <c r="B9" s="10">
        <v>164289.16</v>
      </c>
      <c r="C9" s="1"/>
      <c r="D9" s="10">
        <v>162024.39000000001</v>
      </c>
      <c r="E9" s="11">
        <v>31542.98</v>
      </c>
    </row>
    <row r="10" spans="1:7">
      <c r="A10" s="18" t="s">
        <v>6</v>
      </c>
      <c r="B10" s="10">
        <f>2069.4+B9</f>
        <v>166358.56</v>
      </c>
      <c r="C10" s="1"/>
      <c r="D10" s="10">
        <f>2256.31+D9</f>
        <v>164280.70000000001</v>
      </c>
      <c r="E10" s="11">
        <f>E9</f>
        <v>31542.98</v>
      </c>
    </row>
    <row r="11" spans="1:7" ht="12.75" customHeight="1">
      <c r="A11" s="12" t="s">
        <v>7</v>
      </c>
      <c r="B11" s="10"/>
      <c r="C11" s="1"/>
      <c r="D11" s="10"/>
      <c r="E11" s="11"/>
    </row>
    <row r="12" spans="1:7" ht="12.75" customHeight="1">
      <c r="A12" s="13" t="s">
        <v>19</v>
      </c>
      <c r="B12" s="10">
        <f>B10*G12</f>
        <v>30.443616479999999</v>
      </c>
      <c r="C12" s="1"/>
      <c r="D12" s="10">
        <f>D10*G12</f>
        <v>30.063368100000002</v>
      </c>
      <c r="E12" s="11">
        <f>E10*G12</f>
        <v>5.7723653400000003</v>
      </c>
      <c r="G12" s="1">
        <v>1.83E-4</v>
      </c>
    </row>
    <row r="13" spans="1:7" ht="12.75" customHeight="1">
      <c r="A13" s="13" t="s">
        <v>9</v>
      </c>
      <c r="B13" s="10">
        <f>B10*G13</f>
        <v>21412.509333279999</v>
      </c>
      <c r="C13" s="1"/>
      <c r="D13" s="10">
        <f>D10*G13</f>
        <v>21145.061739100001</v>
      </c>
      <c r="E13" s="11">
        <f>E10*G13</f>
        <v>4059.9915847399998</v>
      </c>
      <c r="G13" s="1">
        <v>0.12871299999999999</v>
      </c>
    </row>
    <row r="14" spans="1:7" ht="12.75" customHeight="1">
      <c r="A14" s="13" t="s">
        <v>10</v>
      </c>
      <c r="B14" s="10">
        <f>B10*G14</f>
        <v>26385.133050239998</v>
      </c>
      <c r="C14" s="1"/>
      <c r="D14" s="10">
        <f>D10*G14</f>
        <v>26055.576142800001</v>
      </c>
      <c r="E14" s="11">
        <f>E10*G14</f>
        <v>5002.8427999199994</v>
      </c>
      <c r="G14" s="1">
        <v>0.15860399999999999</v>
      </c>
    </row>
    <row r="15" spans="1:7" ht="12.75" customHeight="1">
      <c r="A15" s="13" t="s">
        <v>11</v>
      </c>
      <c r="B15" s="10">
        <f>B10*G15</f>
        <v>13801.43885472</v>
      </c>
      <c r="C15" s="1"/>
      <c r="D15" s="10">
        <f>D10*G15</f>
        <v>13629.055433400001</v>
      </c>
      <c r="E15" s="11">
        <f>E10*G15</f>
        <v>2616.8687067599999</v>
      </c>
      <c r="G15" s="1">
        <v>8.2961999999999994E-2</v>
      </c>
    </row>
    <row r="16" spans="1:7" ht="12.75" customHeight="1">
      <c r="A16" s="13" t="s">
        <v>12</v>
      </c>
      <c r="B16" s="10">
        <f>B10*G16</f>
        <v>23746.686288640001</v>
      </c>
      <c r="C16" s="1"/>
      <c r="D16" s="10">
        <f>D10*G16</f>
        <v>23450.084240800003</v>
      </c>
      <c r="E16" s="11">
        <f>G16*E10</f>
        <v>4502.5711371200005</v>
      </c>
      <c r="G16" s="1">
        <v>0.14274400000000001</v>
      </c>
    </row>
    <row r="17" spans="1:7" ht="22.5">
      <c r="A17" s="13" t="s">
        <v>13</v>
      </c>
      <c r="B17" s="10">
        <f>B10*G17</f>
        <v>19484.413622880002</v>
      </c>
      <c r="C17" s="1"/>
      <c r="D17" s="10">
        <f>D10*G17</f>
        <v>19241.048426100002</v>
      </c>
      <c r="E17" s="11">
        <f>E10*G17</f>
        <v>3694.4084465400001</v>
      </c>
      <c r="G17" s="1">
        <v>0.117123</v>
      </c>
    </row>
    <row r="18" spans="1:7" ht="12.75" customHeight="1">
      <c r="A18" s="13" t="s">
        <v>14</v>
      </c>
      <c r="B18" s="10">
        <f>B10*G18</f>
        <v>710.35105120000003</v>
      </c>
      <c r="C18" s="1"/>
      <c r="D18" s="10">
        <f>D10*G18</f>
        <v>701.47858900000006</v>
      </c>
      <c r="E18" s="11">
        <f>E10*G18</f>
        <v>134.68852460000002</v>
      </c>
      <c r="G18" s="1">
        <v>4.2700000000000004E-3</v>
      </c>
    </row>
    <row r="19" spans="1:7" ht="12.75" customHeight="1">
      <c r="A19" s="13" t="s">
        <v>15</v>
      </c>
      <c r="B19" s="10">
        <f>B10*G19</f>
        <v>25776.260720639999</v>
      </c>
      <c r="C19" s="1"/>
      <c r="D19" s="10">
        <f>D10*G19</f>
        <v>25454.308780800002</v>
      </c>
      <c r="E19" s="11">
        <f>E10*G19</f>
        <v>4887.3954931199996</v>
      </c>
      <c r="G19" s="1">
        <v>0.154944</v>
      </c>
    </row>
    <row r="20" spans="1:7" ht="22.5">
      <c r="A20" s="13" t="s">
        <v>16</v>
      </c>
      <c r="B20" s="10">
        <f>B10*G20</f>
        <v>30748.884437599998</v>
      </c>
      <c r="C20" s="1"/>
      <c r="D20" s="10">
        <f>D10*G20</f>
        <v>30364.823184500001</v>
      </c>
      <c r="E20" s="11">
        <f>E10*G20</f>
        <v>5830.2467083000001</v>
      </c>
      <c r="G20" s="1">
        <v>0.184835</v>
      </c>
    </row>
    <row r="21" spans="1:7" ht="12.75" customHeight="1">
      <c r="A21" s="13" t="s">
        <v>17</v>
      </c>
      <c r="B21" s="10">
        <f>B10*G21</f>
        <v>4262.2726657600006</v>
      </c>
      <c r="C21" s="1"/>
      <c r="D21" s="10">
        <f>D10*G21</f>
        <v>4209.0358147000006</v>
      </c>
      <c r="E21" s="11">
        <f>E10*G21</f>
        <v>808.16269058</v>
      </c>
      <c r="G21" s="1">
        <v>2.5621000000000001E-2</v>
      </c>
    </row>
    <row r="22" spans="1:7" ht="12.75" customHeight="1">
      <c r="A22" s="18" t="s">
        <v>18</v>
      </c>
      <c r="B22" s="10">
        <v>46727.28</v>
      </c>
      <c r="C22" s="1"/>
      <c r="D22" s="10">
        <v>46212.45</v>
      </c>
      <c r="E22" s="11">
        <v>8707.81</v>
      </c>
    </row>
    <row r="23" spans="1:7" ht="13.5" customHeight="1" thickBot="1">
      <c r="A23" s="20" t="s">
        <v>21</v>
      </c>
      <c r="B23" s="21"/>
      <c r="C23" s="1"/>
      <c r="D23" s="21">
        <v>2000</v>
      </c>
      <c r="E23" s="22"/>
    </row>
    <row r="24" spans="1:7">
      <c r="A24" s="92" t="s">
        <v>611</v>
      </c>
      <c r="B24" s="92"/>
      <c r="C24" s="92"/>
    </row>
    <row r="25" spans="1:7" ht="12" thickBot="1">
      <c r="A25" s="92"/>
      <c r="B25" s="92"/>
      <c r="C25" s="92"/>
    </row>
    <row r="26" spans="1:7">
      <c r="A26" s="17" t="s">
        <v>4</v>
      </c>
      <c r="B26" s="5">
        <f>B27+B29+B41+B42</f>
        <v>218599.02000000002</v>
      </c>
      <c r="C26" s="1"/>
      <c r="D26" s="1"/>
      <c r="E26" s="6">
        <f>E27+E29+E41+E42</f>
        <v>41759.919999999998</v>
      </c>
    </row>
    <row r="27" spans="1:7" ht="12.75" customHeight="1">
      <c r="A27" s="18" t="s">
        <v>5</v>
      </c>
      <c r="B27" s="10">
        <v>6105.87</v>
      </c>
      <c r="C27" s="1"/>
      <c r="D27" s="1"/>
      <c r="E27" s="11">
        <v>1509.13</v>
      </c>
    </row>
    <row r="28" spans="1:7" ht="12.75" hidden="1" customHeight="1">
      <c r="A28" s="38" t="s">
        <v>314</v>
      </c>
      <c r="B28" s="10">
        <v>162024.39000000001</v>
      </c>
      <c r="C28" s="1"/>
      <c r="D28" s="1"/>
      <c r="E28" s="11">
        <v>31542.98</v>
      </c>
    </row>
    <row r="29" spans="1:7">
      <c r="A29" s="18" t="s">
        <v>6</v>
      </c>
      <c r="B29" s="10">
        <f>2256.31+B28</f>
        <v>164280.70000000001</v>
      </c>
      <c r="C29" s="1"/>
      <c r="D29" s="1"/>
      <c r="E29" s="11">
        <f>E28</f>
        <v>31542.98</v>
      </c>
    </row>
    <row r="30" spans="1:7" ht="12.75" customHeight="1">
      <c r="A30" s="12" t="s">
        <v>7</v>
      </c>
      <c r="B30" s="10"/>
      <c r="C30" s="1"/>
      <c r="D30" s="1"/>
      <c r="E30" s="11"/>
    </row>
    <row r="31" spans="1:7" ht="12.75" customHeight="1">
      <c r="A31" s="13" t="s">
        <v>19</v>
      </c>
      <c r="B31" s="10">
        <f>B29*G31</f>
        <v>30.063368100000002</v>
      </c>
      <c r="C31" s="1"/>
      <c r="D31" s="1"/>
      <c r="E31" s="11">
        <f>E29*G31</f>
        <v>5.7723653400000003</v>
      </c>
      <c r="G31" s="1">
        <v>1.83E-4</v>
      </c>
    </row>
    <row r="32" spans="1:7" ht="12.75" customHeight="1">
      <c r="A32" s="13" t="s">
        <v>9</v>
      </c>
      <c r="B32" s="10">
        <f>B29*G32</f>
        <v>21145.061739100001</v>
      </c>
      <c r="C32" s="1"/>
      <c r="D32" s="1"/>
      <c r="E32" s="11">
        <f>E29*G32</f>
        <v>4059.9915847399998</v>
      </c>
      <c r="G32" s="1">
        <v>0.12871299999999999</v>
      </c>
    </row>
    <row r="33" spans="1:7" ht="12.75" customHeight="1">
      <c r="A33" s="13" t="s">
        <v>10</v>
      </c>
      <c r="B33" s="10">
        <f>B29*G33</f>
        <v>26055.576142800001</v>
      </c>
      <c r="C33" s="1"/>
      <c r="D33" s="1"/>
      <c r="E33" s="11">
        <f>E29*G33</f>
        <v>5002.8427999199994</v>
      </c>
      <c r="G33" s="1">
        <v>0.15860399999999999</v>
      </c>
    </row>
    <row r="34" spans="1:7" ht="12.75" customHeight="1">
      <c r="A34" s="13" t="s">
        <v>11</v>
      </c>
      <c r="B34" s="10">
        <f>B29*G34</f>
        <v>13629.055433400001</v>
      </c>
      <c r="C34" s="1"/>
      <c r="D34" s="1"/>
      <c r="E34" s="11">
        <f>E29*G34</f>
        <v>2616.8687067599999</v>
      </c>
      <c r="G34" s="1">
        <v>8.2961999999999994E-2</v>
      </c>
    </row>
    <row r="35" spans="1:7" ht="12.75" customHeight="1">
      <c r="A35" s="13" t="s">
        <v>12</v>
      </c>
      <c r="B35" s="10">
        <f>B29*G35</f>
        <v>23450.084240800003</v>
      </c>
      <c r="C35" s="1"/>
      <c r="D35" s="1"/>
      <c r="E35" s="11">
        <f>G35*E29</f>
        <v>4502.5711371200005</v>
      </c>
      <c r="G35" s="1">
        <v>0.14274400000000001</v>
      </c>
    </row>
    <row r="36" spans="1:7" ht="22.5">
      <c r="A36" s="13" t="s">
        <v>13</v>
      </c>
      <c r="B36" s="10">
        <f>B29*G36</f>
        <v>19241.048426100002</v>
      </c>
      <c r="C36" s="1"/>
      <c r="D36" s="1"/>
      <c r="E36" s="11">
        <f>E29*G36</f>
        <v>3694.4084465400001</v>
      </c>
      <c r="G36" s="1">
        <v>0.117123</v>
      </c>
    </row>
    <row r="37" spans="1:7" ht="12.75" customHeight="1">
      <c r="A37" s="13" t="s">
        <v>14</v>
      </c>
      <c r="B37" s="10">
        <f>B29*G37</f>
        <v>701.47858900000006</v>
      </c>
      <c r="C37" s="1"/>
      <c r="D37" s="1"/>
      <c r="E37" s="11">
        <f>E29*G37</f>
        <v>134.68852460000002</v>
      </c>
      <c r="G37" s="1">
        <v>4.2700000000000004E-3</v>
      </c>
    </row>
    <row r="38" spans="1:7" ht="12.75" customHeight="1">
      <c r="A38" s="13" t="s">
        <v>15</v>
      </c>
      <c r="B38" s="10">
        <f>B29*G38</f>
        <v>25454.308780800002</v>
      </c>
      <c r="C38" s="1"/>
      <c r="D38" s="1"/>
      <c r="E38" s="11">
        <f>E29*G38</f>
        <v>4887.3954931199996</v>
      </c>
      <c r="G38" s="1">
        <v>0.154944</v>
      </c>
    </row>
    <row r="39" spans="1:7" ht="22.5">
      <c r="A39" s="13" t="s">
        <v>16</v>
      </c>
      <c r="B39" s="10">
        <f>B29*G39</f>
        <v>30364.823184500001</v>
      </c>
      <c r="C39" s="1"/>
      <c r="D39" s="1"/>
      <c r="E39" s="11">
        <f>E29*G39</f>
        <v>5830.2467083000001</v>
      </c>
      <c r="G39" s="1">
        <v>0.184835</v>
      </c>
    </row>
    <row r="40" spans="1:7" ht="12.75" customHeight="1">
      <c r="A40" s="13" t="s">
        <v>17</v>
      </c>
      <c r="B40" s="10">
        <f>B29*G40</f>
        <v>4209.0358147000006</v>
      </c>
      <c r="C40" s="1"/>
      <c r="D40" s="1"/>
      <c r="E40" s="11">
        <f>E29*G40</f>
        <v>808.16269058</v>
      </c>
      <c r="G40" s="1">
        <v>2.5621000000000001E-2</v>
      </c>
    </row>
    <row r="41" spans="1:7" ht="12.75" customHeight="1">
      <c r="A41" s="18" t="s">
        <v>18</v>
      </c>
      <c r="B41" s="10">
        <v>46212.45</v>
      </c>
      <c r="C41" s="1"/>
      <c r="D41" s="1"/>
      <c r="E41" s="11">
        <v>8707.81</v>
      </c>
    </row>
    <row r="42" spans="1:7" ht="13.5" customHeight="1" thickBot="1">
      <c r="A42" s="20" t="s">
        <v>21</v>
      </c>
      <c r="B42" s="21">
        <v>2000</v>
      </c>
      <c r="C42" s="1"/>
      <c r="D42" s="1"/>
      <c r="E42" s="22"/>
    </row>
    <row r="43" spans="1:7">
      <c r="A43" s="101" t="s">
        <v>612</v>
      </c>
      <c r="B43" s="102"/>
    </row>
    <row r="44" spans="1:7" ht="12" thickBot="1">
      <c r="A44" s="98"/>
      <c r="B44" s="99"/>
    </row>
    <row r="45" spans="1:7">
      <c r="A45" s="17" t="s">
        <v>4</v>
      </c>
      <c r="B45" s="5">
        <f>B46+B48+B60+B61</f>
        <v>219985.84</v>
      </c>
      <c r="C45" s="1"/>
      <c r="D45" s="5">
        <f>D46+D48+D60+D61</f>
        <v>218599.02000000002</v>
      </c>
      <c r="E45" s="6">
        <f>E46+E48+E60+E61</f>
        <v>41759.919999999998</v>
      </c>
    </row>
    <row r="46" spans="1:7" ht="12.75" customHeight="1">
      <c r="A46" s="18" t="s">
        <v>5</v>
      </c>
      <c r="B46" s="10">
        <v>6900</v>
      </c>
      <c r="C46" s="1"/>
      <c r="D46" s="10">
        <v>6105.87</v>
      </c>
      <c r="E46" s="11">
        <v>1509.13</v>
      </c>
    </row>
    <row r="47" spans="1:7" ht="12.75" hidden="1" customHeight="1">
      <c r="A47" s="38" t="s">
        <v>314</v>
      </c>
      <c r="B47" s="10">
        <v>164289.16</v>
      </c>
      <c r="C47" s="1"/>
      <c r="D47" s="10">
        <v>162024.39000000001</v>
      </c>
      <c r="E47" s="11">
        <v>31542.98</v>
      </c>
    </row>
    <row r="48" spans="1:7">
      <c r="A48" s="18" t="s">
        <v>6</v>
      </c>
      <c r="B48" s="10">
        <f>2069.4+B47</f>
        <v>166358.56</v>
      </c>
      <c r="C48" s="1"/>
      <c r="D48" s="10">
        <f>2256.31+D47</f>
        <v>164280.70000000001</v>
      </c>
      <c r="E48" s="11">
        <f>E47</f>
        <v>31542.98</v>
      </c>
    </row>
    <row r="49" spans="1:7" ht="12.75" customHeight="1">
      <c r="A49" s="12" t="s">
        <v>7</v>
      </c>
      <c r="B49" s="10"/>
      <c r="C49" s="1"/>
      <c r="D49" s="10"/>
      <c r="E49" s="11"/>
    </row>
    <row r="50" spans="1:7" ht="12.75" customHeight="1">
      <c r="A50" s="13" t="s">
        <v>19</v>
      </c>
      <c r="B50" s="10">
        <f>B48*G50</f>
        <v>30.443616479999999</v>
      </c>
      <c r="C50" s="1"/>
      <c r="D50" s="10">
        <f>D48*G50</f>
        <v>30.063368100000002</v>
      </c>
      <c r="E50" s="11">
        <f>E48*G50</f>
        <v>5.7723653400000003</v>
      </c>
      <c r="G50" s="1">
        <v>1.83E-4</v>
      </c>
    </row>
    <row r="51" spans="1:7" ht="12.75" customHeight="1">
      <c r="A51" s="13" t="s">
        <v>9</v>
      </c>
      <c r="B51" s="10">
        <f>B48*G51</f>
        <v>21412.509333279999</v>
      </c>
      <c r="C51" s="1"/>
      <c r="D51" s="10">
        <f>D48*G51</f>
        <v>21145.061739100001</v>
      </c>
      <c r="E51" s="11">
        <f>E48*G51</f>
        <v>4059.9915847399998</v>
      </c>
      <c r="G51" s="1">
        <v>0.12871299999999999</v>
      </c>
    </row>
    <row r="52" spans="1:7" ht="12.75" customHeight="1">
      <c r="A52" s="13" t="s">
        <v>10</v>
      </c>
      <c r="B52" s="10">
        <f>B48*G52</f>
        <v>26385.133050239998</v>
      </c>
      <c r="C52" s="1"/>
      <c r="D52" s="10">
        <f>D48*G52</f>
        <v>26055.576142800001</v>
      </c>
      <c r="E52" s="11">
        <f>E48*G52</f>
        <v>5002.8427999199994</v>
      </c>
      <c r="G52" s="1">
        <v>0.15860399999999999</v>
      </c>
    </row>
    <row r="53" spans="1:7" ht="12.75" customHeight="1">
      <c r="A53" s="13" t="s">
        <v>11</v>
      </c>
      <c r="B53" s="10">
        <f>B48*G53</f>
        <v>13801.43885472</v>
      </c>
      <c r="C53" s="1"/>
      <c r="D53" s="10">
        <f>D48*G53</f>
        <v>13629.055433400001</v>
      </c>
      <c r="E53" s="11">
        <f>E48*G53</f>
        <v>2616.8687067599999</v>
      </c>
      <c r="G53" s="1">
        <v>8.2961999999999994E-2</v>
      </c>
    </row>
    <row r="54" spans="1:7" ht="12.75" customHeight="1">
      <c r="A54" s="13" t="s">
        <v>12</v>
      </c>
      <c r="B54" s="10">
        <f>B48*G54</f>
        <v>23746.686288640001</v>
      </c>
      <c r="C54" s="1"/>
      <c r="D54" s="10">
        <f>D48*G54</f>
        <v>23450.084240800003</v>
      </c>
      <c r="E54" s="11">
        <f>G54*E48</f>
        <v>4502.5711371200005</v>
      </c>
      <c r="G54" s="1">
        <v>0.14274400000000001</v>
      </c>
    </row>
    <row r="55" spans="1:7" ht="22.5">
      <c r="A55" s="13" t="s">
        <v>13</v>
      </c>
      <c r="B55" s="10">
        <f>B48*G55</f>
        <v>19484.413622880002</v>
      </c>
      <c r="C55" s="1"/>
      <c r="D55" s="10">
        <f>D48*G55</f>
        <v>19241.048426100002</v>
      </c>
      <c r="E55" s="11">
        <f>E48*G55</f>
        <v>3694.4084465400001</v>
      </c>
      <c r="G55" s="1">
        <v>0.117123</v>
      </c>
    </row>
    <row r="56" spans="1:7" ht="12.75" customHeight="1">
      <c r="A56" s="13" t="s">
        <v>14</v>
      </c>
      <c r="B56" s="10">
        <f>B48*G56</f>
        <v>710.35105120000003</v>
      </c>
      <c r="C56" s="1"/>
      <c r="D56" s="10">
        <f>D48*G56</f>
        <v>701.47858900000006</v>
      </c>
      <c r="E56" s="11">
        <f>E48*G56</f>
        <v>134.68852460000002</v>
      </c>
      <c r="G56" s="1">
        <v>4.2700000000000004E-3</v>
      </c>
    </row>
    <row r="57" spans="1:7" ht="12.75" customHeight="1">
      <c r="A57" s="13" t="s">
        <v>15</v>
      </c>
      <c r="B57" s="10">
        <f>B48*G57</f>
        <v>25776.260720639999</v>
      </c>
      <c r="C57" s="1"/>
      <c r="D57" s="10">
        <f>D48*G57</f>
        <v>25454.308780800002</v>
      </c>
      <c r="E57" s="11">
        <f>E48*G57</f>
        <v>4887.3954931199996</v>
      </c>
      <c r="G57" s="1">
        <v>0.154944</v>
      </c>
    </row>
    <row r="58" spans="1:7" ht="22.5">
      <c r="A58" s="13" t="s">
        <v>16</v>
      </c>
      <c r="B58" s="10">
        <f>B48*G58</f>
        <v>30748.884437599998</v>
      </c>
      <c r="C58" s="1"/>
      <c r="D58" s="10">
        <f>D48*G58</f>
        <v>30364.823184500001</v>
      </c>
      <c r="E58" s="11">
        <f>E48*G58</f>
        <v>5830.2467083000001</v>
      </c>
      <c r="G58" s="1">
        <v>0.184835</v>
      </c>
    </row>
    <row r="59" spans="1:7" ht="12.75" customHeight="1">
      <c r="A59" s="13" t="s">
        <v>17</v>
      </c>
      <c r="B59" s="10">
        <f>B48*G59</f>
        <v>4262.2726657600006</v>
      </c>
      <c r="C59" s="1"/>
      <c r="D59" s="10">
        <f>D48*G59</f>
        <v>4209.0358147000006</v>
      </c>
      <c r="E59" s="11">
        <f>E48*G59</f>
        <v>808.16269058</v>
      </c>
      <c r="G59" s="1">
        <v>2.5621000000000001E-2</v>
      </c>
    </row>
    <row r="60" spans="1:7" ht="12.75" customHeight="1">
      <c r="A60" s="18" t="s">
        <v>18</v>
      </c>
      <c r="B60" s="10">
        <v>46727.28</v>
      </c>
      <c r="C60" s="1"/>
      <c r="D60" s="10">
        <v>46212.45</v>
      </c>
      <c r="E60" s="11">
        <v>8707.81</v>
      </c>
    </row>
    <row r="61" spans="1:7" ht="13.5" customHeight="1" thickBot="1">
      <c r="A61" s="20" t="s">
        <v>21</v>
      </c>
      <c r="B61" s="21"/>
      <c r="C61" s="1"/>
      <c r="D61" s="21">
        <v>2000</v>
      </c>
      <c r="E61" s="22"/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-218599.02000000002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-46212.45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-2000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63:D63"/>
    <mergeCell ref="A24:C25"/>
    <mergeCell ref="A43:B44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66"/>
  <sheetViews>
    <sheetView topLeftCell="A43" workbookViewId="0">
      <selection activeCell="A62" sqref="A62:D66"/>
    </sheetView>
  </sheetViews>
  <sheetFormatPr defaultColWidth="7.5703125" defaultRowHeight="11.25"/>
  <cols>
    <col min="1" max="1" width="52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8" customHeight="1">
      <c r="A1" s="85" t="s">
        <v>779</v>
      </c>
      <c r="B1" s="85"/>
      <c r="C1" s="85"/>
    </row>
    <row r="2" spans="1:7" ht="15">
      <c r="A2" s="58"/>
      <c r="B2" s="58"/>
      <c r="C2" s="58"/>
    </row>
    <row r="3" spans="1:7" ht="38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677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213096.84</v>
      </c>
      <c r="C7" s="1"/>
      <c r="D7" s="5">
        <v>196081.84</v>
      </c>
      <c r="E7" s="6">
        <v>73762.61</v>
      </c>
    </row>
    <row r="8" spans="1:7" ht="12.75" customHeight="1">
      <c r="A8" s="18" t="s">
        <v>5</v>
      </c>
      <c r="B8" s="10" t="s">
        <v>163</v>
      </c>
      <c r="C8" s="1"/>
      <c r="D8" s="10" t="s">
        <v>315</v>
      </c>
      <c r="E8" s="11" t="s">
        <v>316</v>
      </c>
    </row>
    <row r="9" spans="1:7" ht="12.75" customHeight="1">
      <c r="A9" s="18" t="s">
        <v>6</v>
      </c>
      <c r="B9" s="10">
        <v>161163</v>
      </c>
      <c r="C9" s="1"/>
      <c r="D9" s="10">
        <v>147546.21</v>
      </c>
      <c r="E9" s="11">
        <v>56601.85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8</v>
      </c>
      <c r="B11" s="10">
        <f>B9*G11</f>
        <v>29.492829</v>
      </c>
      <c r="C11" s="1"/>
      <c r="D11" s="10">
        <f>D9*G11</f>
        <v>27.000956429999999</v>
      </c>
      <c r="E11" s="11">
        <f>E9*G11</f>
        <v>10.35813855</v>
      </c>
      <c r="G11" s="1">
        <v>1.83E-4</v>
      </c>
    </row>
    <row r="12" spans="1:7" ht="12.75" customHeight="1">
      <c r="A12" s="13" t="s">
        <v>9</v>
      </c>
      <c r="B12" s="10">
        <f>B9*G12</f>
        <v>20743.773218999999</v>
      </c>
      <c r="C12" s="1"/>
      <c r="D12" s="10">
        <f>D9*G12</f>
        <v>18991.115327729996</v>
      </c>
      <c r="E12" s="11">
        <f>E9*G12</f>
        <v>7285.3939190499996</v>
      </c>
      <c r="G12" s="1">
        <v>0.12871299999999999</v>
      </c>
    </row>
    <row r="13" spans="1:7" ht="12.75" customHeight="1">
      <c r="A13" s="13" t="s">
        <v>10</v>
      </c>
      <c r="B13" s="10">
        <f>B9*G13</f>
        <v>25561.096451999998</v>
      </c>
      <c r="C13" s="1"/>
      <c r="D13" s="10">
        <f>D9*G13</f>
        <v>23401.419090839998</v>
      </c>
      <c r="E13" s="11">
        <f>E9*G13</f>
        <v>8977.2798174</v>
      </c>
      <c r="G13" s="1">
        <v>0.15860399999999999</v>
      </c>
    </row>
    <row r="14" spans="1:7" ht="12.75" customHeight="1">
      <c r="A14" s="13" t="s">
        <v>11</v>
      </c>
      <c r="B14" s="10">
        <f>B9*G14</f>
        <v>13370.404805999999</v>
      </c>
      <c r="C14" s="1"/>
      <c r="D14" s="10">
        <f>D9*G14</f>
        <v>12240.728674019998</v>
      </c>
      <c r="E14" s="11">
        <f>E9*G14</f>
        <v>4695.8026796999993</v>
      </c>
      <c r="G14" s="1">
        <v>8.2961999999999994E-2</v>
      </c>
    </row>
    <row r="15" spans="1:7" ht="12.75" customHeight="1">
      <c r="A15" s="13" t="s">
        <v>12</v>
      </c>
      <c r="B15" s="10">
        <f>B9*G15</f>
        <v>23005.051272000001</v>
      </c>
      <c r="C15" s="1"/>
      <c r="D15" s="10">
        <f>D9*G15</f>
        <v>21061.336200239999</v>
      </c>
      <c r="E15" s="11">
        <f>G15*E9</f>
        <v>8079.5744764000001</v>
      </c>
      <c r="G15" s="1">
        <v>0.14274400000000001</v>
      </c>
    </row>
    <row r="16" spans="1:7" ht="22.5">
      <c r="A16" s="13" t="s">
        <v>13</v>
      </c>
      <c r="B16" s="10">
        <f>B9*G16</f>
        <v>18875.894049000002</v>
      </c>
      <c r="C16" s="1"/>
      <c r="D16" s="10">
        <f>D9*G16</f>
        <v>17281.054753830002</v>
      </c>
      <c r="E16" s="11">
        <f>E9*G16</f>
        <v>6629.3784775499998</v>
      </c>
      <c r="G16" s="1">
        <v>0.117123</v>
      </c>
    </row>
    <row r="17" spans="1:7" ht="12.75" customHeight="1">
      <c r="A17" s="13" t="s">
        <v>14</v>
      </c>
      <c r="B17" s="10">
        <f>B9*G17</f>
        <v>688.16601000000003</v>
      </c>
      <c r="C17" s="1"/>
      <c r="D17" s="10">
        <f>D9*G17</f>
        <v>630.02231670000003</v>
      </c>
      <c r="E17" s="11">
        <f>E9*G17</f>
        <v>241.68989950000002</v>
      </c>
      <c r="G17" s="1">
        <v>4.2700000000000004E-3</v>
      </c>
    </row>
    <row r="18" spans="1:7" ht="12.75" customHeight="1">
      <c r="A18" s="13" t="s">
        <v>15</v>
      </c>
      <c r="B18" s="10">
        <f>B9*G18</f>
        <v>24971.239871999998</v>
      </c>
      <c r="C18" s="1"/>
      <c r="D18" s="10">
        <f>D9*G18</f>
        <v>22861.399962239997</v>
      </c>
      <c r="E18" s="11">
        <f>E9*G18</f>
        <v>8770.1170463999988</v>
      </c>
      <c r="G18" s="1">
        <v>0.154944</v>
      </c>
    </row>
    <row r="19" spans="1:7" ht="22.5">
      <c r="A19" s="13" t="s">
        <v>16</v>
      </c>
      <c r="B19" s="10">
        <f>B9*G19</f>
        <v>29788.563105000001</v>
      </c>
      <c r="C19" s="1"/>
      <c r="D19" s="10">
        <f>D9*G19</f>
        <v>27271.703725349998</v>
      </c>
      <c r="E19" s="11">
        <f>E9*G19</f>
        <v>10462.00294475</v>
      </c>
      <c r="G19" s="1">
        <v>0.184835</v>
      </c>
    </row>
    <row r="20" spans="1:7" ht="12.75" customHeight="1">
      <c r="A20" s="13" t="s">
        <v>17</v>
      </c>
      <c r="B20" s="10">
        <f>B9*G20</f>
        <v>4129.1572230000002</v>
      </c>
      <c r="C20" s="1"/>
      <c r="D20" s="10">
        <f>D9*G20</f>
        <v>3780.2814464100002</v>
      </c>
      <c r="E20" s="11">
        <f>E9*G20</f>
        <v>1450.19599885</v>
      </c>
      <c r="G20" s="1">
        <v>2.5621000000000001E-2</v>
      </c>
    </row>
    <row r="21" spans="1:7" ht="12.75" customHeight="1">
      <c r="A21" s="18" t="s">
        <v>18</v>
      </c>
      <c r="B21" s="10" t="s">
        <v>317</v>
      </c>
      <c r="C21" s="1"/>
      <c r="D21" s="10" t="s">
        <v>318</v>
      </c>
      <c r="E21" s="11" t="s">
        <v>319</v>
      </c>
    </row>
    <row r="22" spans="1:7" ht="13.5" customHeight="1" thickBot="1">
      <c r="A22" s="20" t="s">
        <v>21</v>
      </c>
      <c r="B22" s="10"/>
      <c r="C22" s="1"/>
      <c r="D22" s="10" t="s">
        <v>25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196081.84</v>
      </c>
      <c r="C25" s="1"/>
      <c r="D25" s="1"/>
      <c r="E25" s="6">
        <v>73762.61</v>
      </c>
    </row>
    <row r="26" spans="1:7" ht="12.75" customHeight="1">
      <c r="A26" s="18" t="s">
        <v>5</v>
      </c>
      <c r="B26" s="10" t="s">
        <v>315</v>
      </c>
      <c r="C26" s="1"/>
      <c r="D26" s="1"/>
      <c r="E26" s="11" t="s">
        <v>316</v>
      </c>
    </row>
    <row r="27" spans="1:7" ht="12.75" customHeight="1">
      <c r="A27" s="18" t="s">
        <v>6</v>
      </c>
      <c r="B27" s="10">
        <v>147546.21</v>
      </c>
      <c r="C27" s="1"/>
      <c r="D27" s="1"/>
      <c r="E27" s="11">
        <v>56601.85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8</v>
      </c>
      <c r="B29" s="10">
        <f>B27*G29</f>
        <v>27.000956429999999</v>
      </c>
      <c r="C29" s="1"/>
      <c r="D29" s="1"/>
      <c r="E29" s="11">
        <f>E27*G29</f>
        <v>10.35813855</v>
      </c>
      <c r="G29" s="1">
        <v>1.83E-4</v>
      </c>
    </row>
    <row r="30" spans="1:7" ht="12.75" customHeight="1">
      <c r="A30" s="13" t="s">
        <v>9</v>
      </c>
      <c r="B30" s="10">
        <f>B27*G30</f>
        <v>18991.115327729996</v>
      </c>
      <c r="C30" s="1"/>
      <c r="D30" s="1"/>
      <c r="E30" s="11">
        <f>E27*G30</f>
        <v>7285.3939190499996</v>
      </c>
      <c r="G30" s="1">
        <v>0.12871299999999999</v>
      </c>
    </row>
    <row r="31" spans="1:7" ht="12.75" customHeight="1">
      <c r="A31" s="13" t="s">
        <v>10</v>
      </c>
      <c r="B31" s="10">
        <f>B27*G31</f>
        <v>23401.419090839998</v>
      </c>
      <c r="C31" s="1"/>
      <c r="D31" s="1"/>
      <c r="E31" s="11">
        <f>E27*G31</f>
        <v>8977.2798174</v>
      </c>
      <c r="G31" s="1">
        <v>0.15860399999999999</v>
      </c>
    </row>
    <row r="32" spans="1:7" ht="12.75" customHeight="1">
      <c r="A32" s="13" t="s">
        <v>11</v>
      </c>
      <c r="B32" s="10">
        <f>B27*G32</f>
        <v>12240.728674019998</v>
      </c>
      <c r="C32" s="1"/>
      <c r="D32" s="1"/>
      <c r="E32" s="11">
        <f>E27*G32</f>
        <v>4695.8026796999993</v>
      </c>
      <c r="G32" s="1">
        <v>8.2961999999999994E-2</v>
      </c>
    </row>
    <row r="33" spans="1:7" ht="12.75" customHeight="1">
      <c r="A33" s="13" t="s">
        <v>12</v>
      </c>
      <c r="B33" s="10">
        <f>B27*G33</f>
        <v>21061.336200239999</v>
      </c>
      <c r="C33" s="1"/>
      <c r="D33" s="1"/>
      <c r="E33" s="11">
        <f>G33*E27</f>
        <v>8079.5744764000001</v>
      </c>
      <c r="G33" s="1">
        <v>0.14274400000000001</v>
      </c>
    </row>
    <row r="34" spans="1:7" ht="22.5">
      <c r="A34" s="13" t="s">
        <v>13</v>
      </c>
      <c r="B34" s="10">
        <f>B27*G34</f>
        <v>17281.054753830002</v>
      </c>
      <c r="C34" s="1"/>
      <c r="D34" s="1"/>
      <c r="E34" s="11">
        <f>E27*G34</f>
        <v>6629.3784775499998</v>
      </c>
      <c r="G34" s="1">
        <v>0.117123</v>
      </c>
    </row>
    <row r="35" spans="1:7" ht="12.75" customHeight="1">
      <c r="A35" s="13" t="s">
        <v>14</v>
      </c>
      <c r="B35" s="10">
        <f>B27*G35</f>
        <v>630.02231670000003</v>
      </c>
      <c r="C35" s="1"/>
      <c r="D35" s="1"/>
      <c r="E35" s="11">
        <f>E27*G35</f>
        <v>241.68989950000002</v>
      </c>
      <c r="G35" s="1">
        <v>4.2700000000000004E-3</v>
      </c>
    </row>
    <row r="36" spans="1:7" ht="12.75" customHeight="1">
      <c r="A36" s="13" t="s">
        <v>15</v>
      </c>
      <c r="B36" s="10">
        <f>B27*G36</f>
        <v>22861.399962239997</v>
      </c>
      <c r="C36" s="1"/>
      <c r="D36" s="1"/>
      <c r="E36" s="11">
        <f>E27*G36</f>
        <v>8770.1170463999988</v>
      </c>
      <c r="G36" s="1">
        <v>0.154944</v>
      </c>
    </row>
    <row r="37" spans="1:7" ht="22.5">
      <c r="A37" s="13" t="s">
        <v>16</v>
      </c>
      <c r="B37" s="10">
        <f>B27*G37</f>
        <v>27271.703725349998</v>
      </c>
      <c r="C37" s="1"/>
      <c r="D37" s="1"/>
      <c r="E37" s="11">
        <f>E27*G37</f>
        <v>10462.00294475</v>
      </c>
      <c r="G37" s="1">
        <v>0.184835</v>
      </c>
    </row>
    <row r="38" spans="1:7" ht="12.75" customHeight="1">
      <c r="A38" s="13" t="s">
        <v>17</v>
      </c>
      <c r="B38" s="10">
        <f>B27*G38</f>
        <v>3780.2814464100002</v>
      </c>
      <c r="C38" s="1"/>
      <c r="D38" s="1"/>
      <c r="E38" s="11">
        <f>E27*G38</f>
        <v>1450.19599885</v>
      </c>
      <c r="G38" s="1">
        <v>2.5621000000000001E-2</v>
      </c>
    </row>
    <row r="39" spans="1:7" ht="12.75" customHeight="1">
      <c r="A39" s="18" t="s">
        <v>18</v>
      </c>
      <c r="B39" s="10" t="s">
        <v>318</v>
      </c>
      <c r="C39" s="1"/>
      <c r="D39" s="1"/>
      <c r="E39" s="11" t="s">
        <v>319</v>
      </c>
    </row>
    <row r="40" spans="1:7" ht="13.5" customHeight="1" thickBot="1">
      <c r="A40" s="20" t="s">
        <v>21</v>
      </c>
      <c r="B40" s="10" t="s">
        <v>25</v>
      </c>
      <c r="C40" s="1"/>
      <c r="D40" s="1"/>
      <c r="E40" s="11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5">
        <v>213096.84</v>
      </c>
      <c r="C43" s="1"/>
      <c r="D43" s="5">
        <v>196081.84</v>
      </c>
      <c r="E43" s="6">
        <v>73762.61</v>
      </c>
    </row>
    <row r="44" spans="1:7" ht="12.75" customHeight="1">
      <c r="A44" s="18" t="s">
        <v>5</v>
      </c>
      <c r="B44" s="10" t="s">
        <v>163</v>
      </c>
      <c r="C44" s="1"/>
      <c r="D44" s="10" t="s">
        <v>315</v>
      </c>
      <c r="E44" s="11" t="s">
        <v>316</v>
      </c>
    </row>
    <row r="45" spans="1:7" ht="12.75" customHeight="1">
      <c r="A45" s="18" t="s">
        <v>6</v>
      </c>
      <c r="B45" s="10">
        <v>161163</v>
      </c>
      <c r="C45" s="1"/>
      <c r="D45" s="10">
        <v>147546.21</v>
      </c>
      <c r="E45" s="11">
        <v>56601.85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8</v>
      </c>
      <c r="B47" s="10">
        <f>B45*G47</f>
        <v>29.492829</v>
      </c>
      <c r="C47" s="1"/>
      <c r="D47" s="10">
        <f>D45*G47</f>
        <v>27.000956429999999</v>
      </c>
      <c r="E47" s="11">
        <f>E45*G47</f>
        <v>10.35813855</v>
      </c>
      <c r="G47" s="1">
        <v>1.83E-4</v>
      </c>
    </row>
    <row r="48" spans="1:7" ht="12.75" customHeight="1">
      <c r="A48" s="13" t="s">
        <v>9</v>
      </c>
      <c r="B48" s="10">
        <f>B45*G48</f>
        <v>20743.773218999999</v>
      </c>
      <c r="C48" s="1"/>
      <c r="D48" s="10">
        <f>D45*G48</f>
        <v>18991.115327729996</v>
      </c>
      <c r="E48" s="11">
        <f>E45*G48</f>
        <v>7285.3939190499996</v>
      </c>
      <c r="G48" s="1">
        <v>0.12871299999999999</v>
      </c>
    </row>
    <row r="49" spans="1:7" ht="12.75" customHeight="1">
      <c r="A49" s="13" t="s">
        <v>10</v>
      </c>
      <c r="B49" s="10">
        <f>B45*G49</f>
        <v>25561.096451999998</v>
      </c>
      <c r="C49" s="1"/>
      <c r="D49" s="10">
        <f>D45*G49</f>
        <v>23401.419090839998</v>
      </c>
      <c r="E49" s="11">
        <f>E45*G49</f>
        <v>8977.2798174</v>
      </c>
      <c r="G49" s="1">
        <v>0.15860399999999999</v>
      </c>
    </row>
    <row r="50" spans="1:7" ht="12.75" customHeight="1">
      <c r="A50" s="13" t="s">
        <v>11</v>
      </c>
      <c r="B50" s="10">
        <f>B45*G50</f>
        <v>13370.404805999999</v>
      </c>
      <c r="C50" s="1"/>
      <c r="D50" s="10">
        <f>D45*G50</f>
        <v>12240.728674019998</v>
      </c>
      <c r="E50" s="11">
        <f>E45*G50</f>
        <v>4695.8026796999993</v>
      </c>
      <c r="G50" s="1">
        <v>8.2961999999999994E-2</v>
      </c>
    </row>
    <row r="51" spans="1:7" ht="12.75" customHeight="1">
      <c r="A51" s="13" t="s">
        <v>12</v>
      </c>
      <c r="B51" s="10">
        <f>B45*G51</f>
        <v>23005.051272000001</v>
      </c>
      <c r="C51" s="1"/>
      <c r="D51" s="10">
        <f>D45*G51</f>
        <v>21061.336200239999</v>
      </c>
      <c r="E51" s="11">
        <f>G51*E45</f>
        <v>8079.5744764000001</v>
      </c>
      <c r="G51" s="1">
        <v>0.14274400000000001</v>
      </c>
    </row>
    <row r="52" spans="1:7" ht="22.5">
      <c r="A52" s="13" t="s">
        <v>13</v>
      </c>
      <c r="B52" s="10">
        <f>B45*G52</f>
        <v>18875.894049000002</v>
      </c>
      <c r="C52" s="1"/>
      <c r="D52" s="10">
        <f>D45*G52</f>
        <v>17281.054753830002</v>
      </c>
      <c r="E52" s="11">
        <f>E45*G52</f>
        <v>6629.3784775499998</v>
      </c>
      <c r="G52" s="1">
        <v>0.117123</v>
      </c>
    </row>
    <row r="53" spans="1:7" ht="12.75" customHeight="1">
      <c r="A53" s="13" t="s">
        <v>14</v>
      </c>
      <c r="B53" s="10">
        <f>B45*G53</f>
        <v>688.16601000000003</v>
      </c>
      <c r="C53" s="1"/>
      <c r="D53" s="10">
        <f>D45*G53</f>
        <v>630.02231670000003</v>
      </c>
      <c r="E53" s="11">
        <f>E45*G53</f>
        <v>241.68989950000002</v>
      </c>
      <c r="G53" s="1">
        <v>4.2700000000000004E-3</v>
      </c>
    </row>
    <row r="54" spans="1:7" ht="12.75" customHeight="1">
      <c r="A54" s="13" t="s">
        <v>15</v>
      </c>
      <c r="B54" s="10">
        <f>B45*G54</f>
        <v>24971.239871999998</v>
      </c>
      <c r="C54" s="1"/>
      <c r="D54" s="10">
        <f>D45*G54</f>
        <v>22861.399962239997</v>
      </c>
      <c r="E54" s="11">
        <f>E45*G54</f>
        <v>8770.1170463999988</v>
      </c>
      <c r="G54" s="1">
        <v>0.154944</v>
      </c>
    </row>
    <row r="55" spans="1:7" ht="22.5">
      <c r="A55" s="13" t="s">
        <v>16</v>
      </c>
      <c r="B55" s="10">
        <f>B45*G55</f>
        <v>29788.563105000001</v>
      </c>
      <c r="C55" s="1"/>
      <c r="D55" s="10">
        <f>D45*G55</f>
        <v>27271.703725349998</v>
      </c>
      <c r="E55" s="11">
        <f>E45*G55</f>
        <v>10462.00294475</v>
      </c>
      <c r="G55" s="1">
        <v>0.184835</v>
      </c>
    </row>
    <row r="56" spans="1:7" ht="12.75" customHeight="1">
      <c r="A56" s="13" t="s">
        <v>17</v>
      </c>
      <c r="B56" s="10">
        <f>B45*G56</f>
        <v>4129.1572230000002</v>
      </c>
      <c r="C56" s="1"/>
      <c r="D56" s="10">
        <f>D45*G56</f>
        <v>3780.2814464100002</v>
      </c>
      <c r="E56" s="11">
        <f>E45*G56</f>
        <v>1450.19599885</v>
      </c>
      <c r="G56" s="1">
        <v>2.5621000000000001E-2</v>
      </c>
    </row>
    <row r="57" spans="1:7" ht="12.75" customHeight="1">
      <c r="A57" s="18" t="s">
        <v>18</v>
      </c>
      <c r="B57" s="10" t="s">
        <v>317</v>
      </c>
      <c r="C57" s="1"/>
      <c r="D57" s="10" t="s">
        <v>318</v>
      </c>
      <c r="E57" s="11" t="s">
        <v>319</v>
      </c>
    </row>
    <row r="58" spans="1:7" ht="13.5" customHeight="1" thickBot="1">
      <c r="A58" s="20" t="s">
        <v>21</v>
      </c>
      <c r="B58" s="10"/>
      <c r="C58" s="1"/>
      <c r="D58" s="10" t="s">
        <v>25</v>
      </c>
      <c r="E58" s="11"/>
    </row>
    <row r="60" spans="1:7" ht="12.75">
      <c r="A60" s="73" t="s">
        <v>829</v>
      </c>
      <c r="B60" s="72">
        <v>14</v>
      </c>
      <c r="C60" s="72">
        <v>14</v>
      </c>
    </row>
    <row r="62" spans="1:7" ht="12.75">
      <c r="A62" s="93" t="s">
        <v>832</v>
      </c>
      <c r="B62" s="93"/>
      <c r="C62" s="93"/>
      <c r="D62" s="93"/>
    </row>
    <row r="63" spans="1:7" ht="12">
      <c r="A63" s="82" t="s">
        <v>0</v>
      </c>
      <c r="B63" s="82"/>
      <c r="C63" s="77">
        <f>C26-C45</f>
        <v>0</v>
      </c>
      <c r="D63" s="78" t="e">
        <f>D36-D44</f>
        <v>#VALUE!</v>
      </c>
    </row>
    <row r="64" spans="1:7" ht="12">
      <c r="A64" s="82" t="s">
        <v>1</v>
      </c>
      <c r="B64" s="82"/>
      <c r="C64" s="77">
        <f>C37-C56</f>
        <v>0</v>
      </c>
      <c r="D64" s="79">
        <f>D37-D59</f>
        <v>0</v>
      </c>
    </row>
    <row r="65" spans="1:4" ht="12">
      <c r="A65" s="83" t="s">
        <v>2</v>
      </c>
      <c r="B65" s="83"/>
      <c r="C65" s="80">
        <f>C25-C44</f>
        <v>0</v>
      </c>
      <c r="D65" s="79">
        <f>D38-D60</f>
        <v>0</v>
      </c>
    </row>
    <row r="66" spans="1:4" ht="36">
      <c r="A66" s="82" t="s">
        <v>3</v>
      </c>
      <c r="B66" s="82"/>
      <c r="C66" s="81">
        <f>[1]ерши!$H$317</f>
        <v>174673.59999999998</v>
      </c>
      <c r="D66" s="78">
        <v>565689.03</v>
      </c>
    </row>
  </sheetData>
  <mergeCells count="6">
    <mergeCell ref="A62:D62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64"/>
  <sheetViews>
    <sheetView topLeftCell="A46" workbookViewId="0">
      <selection activeCell="A60" sqref="A60:D64"/>
    </sheetView>
  </sheetViews>
  <sheetFormatPr defaultColWidth="7.5703125" defaultRowHeight="11.25"/>
  <cols>
    <col min="1" max="1" width="50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0" customHeight="1">
      <c r="A1" s="85" t="s">
        <v>780</v>
      </c>
      <c r="B1" s="85"/>
      <c r="C1" s="85"/>
    </row>
    <row r="2" spans="1:7" ht="15">
      <c r="A2" s="58"/>
      <c r="B2" s="58"/>
      <c r="C2" s="58"/>
    </row>
    <row r="3" spans="1:7" ht="36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676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214885.88</v>
      </c>
      <c r="C7" s="1"/>
      <c r="D7" s="5">
        <v>231564.78</v>
      </c>
      <c r="E7" s="6">
        <v>70608.08</v>
      </c>
    </row>
    <row r="8" spans="1:7" ht="12.75" customHeight="1">
      <c r="A8" s="18" t="s">
        <v>5</v>
      </c>
      <c r="B8" s="10" t="s">
        <v>77</v>
      </c>
      <c r="C8" s="1"/>
      <c r="D8" s="10" t="s">
        <v>320</v>
      </c>
      <c r="E8" s="11" t="s">
        <v>321</v>
      </c>
    </row>
    <row r="9" spans="1:7" ht="12.75" customHeight="1">
      <c r="A9" s="18" t="s">
        <v>6</v>
      </c>
      <c r="B9" s="10">
        <v>160944.4</v>
      </c>
      <c r="C9" s="1"/>
      <c r="D9" s="10">
        <v>170661.55</v>
      </c>
      <c r="E9" s="11">
        <v>53565.31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322</v>
      </c>
      <c r="B11" s="10">
        <f>B9*G11</f>
        <v>29.452825199999999</v>
      </c>
      <c r="C11" s="1"/>
      <c r="D11" s="10">
        <f>D9*G11</f>
        <v>31.231063649999999</v>
      </c>
      <c r="E11" s="11">
        <f>E9*G11</f>
        <v>9.8024517299999996</v>
      </c>
      <c r="G11" s="1">
        <v>1.83E-4</v>
      </c>
    </row>
    <row r="12" spans="1:7" ht="12.75" customHeight="1">
      <c r="A12" s="13" t="s">
        <v>9</v>
      </c>
      <c r="B12" s="10">
        <f>B9*G12</f>
        <v>20715.6365572</v>
      </c>
      <c r="C12" s="1"/>
      <c r="D12" s="10">
        <f>D9*G12</f>
        <v>21966.360085149998</v>
      </c>
      <c r="E12" s="11">
        <f>E9*G12</f>
        <v>6894.5517460299998</v>
      </c>
      <c r="G12" s="1">
        <v>0.12871299999999999</v>
      </c>
    </row>
    <row r="13" spans="1:7" ht="12.75" customHeight="1">
      <c r="A13" s="13" t="s">
        <v>10</v>
      </c>
      <c r="B13" s="10">
        <f>B9*G13</f>
        <v>25526.425617599998</v>
      </c>
      <c r="C13" s="1"/>
      <c r="D13" s="10">
        <f>D9*G13</f>
        <v>27067.604476199998</v>
      </c>
      <c r="E13" s="11">
        <f>E9*G13</f>
        <v>8495.6724272399988</v>
      </c>
      <c r="G13" s="1">
        <v>0.15860399999999999</v>
      </c>
    </row>
    <row r="14" spans="1:7" ht="12.75" customHeight="1">
      <c r="A14" s="13" t="s">
        <v>11</v>
      </c>
      <c r="B14" s="10">
        <f>B9*G14</f>
        <v>13352.269312799999</v>
      </c>
      <c r="C14" s="1"/>
      <c r="D14" s="10">
        <f>D9*G14</f>
        <v>14158.423511099998</v>
      </c>
      <c r="E14" s="11">
        <f>E9*G14</f>
        <v>4443.8852482199991</v>
      </c>
      <c r="G14" s="1">
        <v>8.2961999999999994E-2</v>
      </c>
    </row>
    <row r="15" spans="1:7" ht="12.75" customHeight="1">
      <c r="A15" s="13" t="s">
        <v>12</v>
      </c>
      <c r="B15" s="10">
        <f>B9*G15</f>
        <v>22973.8474336</v>
      </c>
      <c r="C15" s="1"/>
      <c r="D15" s="10">
        <f>D9*G15</f>
        <v>24360.912293199999</v>
      </c>
      <c r="E15" s="11">
        <f>G15*E9</f>
        <v>7646.1266106399999</v>
      </c>
      <c r="G15" s="1">
        <v>0.14274400000000001</v>
      </c>
    </row>
    <row r="16" spans="1:7" ht="22.5">
      <c r="A16" s="13" t="s">
        <v>13</v>
      </c>
      <c r="B16" s="10">
        <f>B9*G16</f>
        <v>18850.2909612</v>
      </c>
      <c r="C16" s="1"/>
      <c r="D16" s="10">
        <f>D9*G16</f>
        <v>19988.392720650001</v>
      </c>
      <c r="E16" s="11">
        <f>E9*G16</f>
        <v>6273.7298031299997</v>
      </c>
      <c r="G16" s="1">
        <v>0.117123</v>
      </c>
    </row>
    <row r="17" spans="1:7" ht="12.75" customHeight="1">
      <c r="A17" s="13" t="s">
        <v>14</v>
      </c>
      <c r="B17" s="10">
        <f>B9*G17</f>
        <v>687.23258800000008</v>
      </c>
      <c r="C17" s="1"/>
      <c r="D17" s="10">
        <f>D9*G17</f>
        <v>728.72481849999997</v>
      </c>
      <c r="E17" s="11">
        <f>E9*G17</f>
        <v>228.72387370000001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24937.369113599998</v>
      </c>
      <c r="C18" s="1"/>
      <c r="D18" s="10">
        <f>D9*G18</f>
        <v>26442.983203199998</v>
      </c>
      <c r="E18" s="11">
        <f>E9*G18</f>
        <v>8299.62339264</v>
      </c>
      <c r="G18" s="1">
        <v>0.154944</v>
      </c>
    </row>
    <row r="19" spans="1:7" ht="22.5">
      <c r="A19" s="13" t="s">
        <v>16</v>
      </c>
      <c r="B19" s="10">
        <f>B9*G19</f>
        <v>29748.158174</v>
      </c>
      <c r="C19" s="1"/>
      <c r="D19" s="10">
        <f>D9*G19</f>
        <v>31544.227594249998</v>
      </c>
      <c r="E19" s="11">
        <f>E9*G19</f>
        <v>9900.744073849999</v>
      </c>
      <c r="G19" s="1">
        <v>0.184835</v>
      </c>
    </row>
    <row r="20" spans="1:7" ht="12.75" customHeight="1">
      <c r="A20" s="13" t="s">
        <v>17</v>
      </c>
      <c r="B20" s="10">
        <f>B9*G20</f>
        <v>4123.5564724000005</v>
      </c>
      <c r="C20" s="1"/>
      <c r="D20" s="10">
        <f>D9*G20</f>
        <v>4372.5195725499998</v>
      </c>
      <c r="E20" s="11">
        <f>E9*G20</f>
        <v>1372.3968075099999</v>
      </c>
      <c r="G20" s="1">
        <v>2.5621000000000001E-2</v>
      </c>
    </row>
    <row r="21" spans="1:7" ht="12.75" customHeight="1">
      <c r="A21" s="18" t="s">
        <v>18</v>
      </c>
      <c r="B21" s="10" t="s">
        <v>323</v>
      </c>
      <c r="C21" s="1"/>
      <c r="D21" s="10" t="s">
        <v>324</v>
      </c>
      <c r="E21" s="11" t="s">
        <v>325</v>
      </c>
    </row>
    <row r="22" spans="1:7" ht="13.5" customHeight="1" thickBot="1">
      <c r="A22" s="20" t="s">
        <v>21</v>
      </c>
      <c r="B22" s="21"/>
      <c r="C22" s="1"/>
      <c r="D22" s="21" t="s">
        <v>176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231564.78</v>
      </c>
      <c r="C25" s="1"/>
      <c r="D25" s="1"/>
      <c r="E25" s="6">
        <v>70608.08</v>
      </c>
    </row>
    <row r="26" spans="1:7" ht="12.75" customHeight="1">
      <c r="A26" s="18" t="s">
        <v>5</v>
      </c>
      <c r="B26" s="10" t="s">
        <v>320</v>
      </c>
      <c r="C26" s="1"/>
      <c r="D26" s="1"/>
      <c r="E26" s="11" t="s">
        <v>321</v>
      </c>
    </row>
    <row r="27" spans="1:7" ht="12.75" customHeight="1">
      <c r="A27" s="18" t="s">
        <v>6</v>
      </c>
      <c r="B27" s="10">
        <v>170661.55</v>
      </c>
      <c r="C27" s="1"/>
      <c r="D27" s="1"/>
      <c r="E27" s="11">
        <v>53565.31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322</v>
      </c>
      <c r="B29" s="10">
        <f>B27*G29</f>
        <v>31.231063649999999</v>
      </c>
      <c r="C29" s="1"/>
      <c r="D29" s="1"/>
      <c r="E29" s="11">
        <f>E27*G29</f>
        <v>9.8024517299999996</v>
      </c>
      <c r="G29" s="1">
        <v>1.83E-4</v>
      </c>
    </row>
    <row r="30" spans="1:7" ht="12.75" customHeight="1">
      <c r="A30" s="13" t="s">
        <v>9</v>
      </c>
      <c r="B30" s="10">
        <f>B27*G30</f>
        <v>21966.360085149998</v>
      </c>
      <c r="C30" s="1"/>
      <c r="D30" s="1"/>
      <c r="E30" s="11">
        <f>E27*G30</f>
        <v>6894.5517460299998</v>
      </c>
      <c r="G30" s="1">
        <v>0.12871299999999999</v>
      </c>
    </row>
    <row r="31" spans="1:7" ht="12.75" customHeight="1">
      <c r="A31" s="13" t="s">
        <v>10</v>
      </c>
      <c r="B31" s="10">
        <f>B27*G31</f>
        <v>27067.604476199998</v>
      </c>
      <c r="C31" s="1"/>
      <c r="D31" s="1"/>
      <c r="E31" s="11">
        <f>E27*G31</f>
        <v>8495.6724272399988</v>
      </c>
      <c r="G31" s="1">
        <v>0.15860399999999999</v>
      </c>
    </row>
    <row r="32" spans="1:7" ht="12.75" customHeight="1">
      <c r="A32" s="13" t="s">
        <v>11</v>
      </c>
      <c r="B32" s="10">
        <f>B27*G32</f>
        <v>14158.423511099998</v>
      </c>
      <c r="C32" s="1"/>
      <c r="D32" s="1"/>
      <c r="E32" s="11">
        <f>E27*G32</f>
        <v>4443.8852482199991</v>
      </c>
      <c r="G32" s="1">
        <v>8.2961999999999994E-2</v>
      </c>
    </row>
    <row r="33" spans="1:7" ht="12.75" customHeight="1">
      <c r="A33" s="13" t="s">
        <v>12</v>
      </c>
      <c r="B33" s="10">
        <f>B27*G33</f>
        <v>24360.912293199999</v>
      </c>
      <c r="C33" s="1"/>
      <c r="D33" s="1"/>
      <c r="E33" s="11">
        <f>G33*E27</f>
        <v>7646.1266106399999</v>
      </c>
      <c r="G33" s="1">
        <v>0.14274400000000001</v>
      </c>
    </row>
    <row r="34" spans="1:7" ht="22.5">
      <c r="A34" s="13" t="s">
        <v>13</v>
      </c>
      <c r="B34" s="10">
        <f>B27*G34</f>
        <v>19988.392720650001</v>
      </c>
      <c r="C34" s="1"/>
      <c r="D34" s="1"/>
      <c r="E34" s="11">
        <f>E27*G34</f>
        <v>6273.7298031299997</v>
      </c>
      <c r="G34" s="1">
        <v>0.117123</v>
      </c>
    </row>
    <row r="35" spans="1:7" ht="12.75" customHeight="1">
      <c r="A35" s="13" t="s">
        <v>14</v>
      </c>
      <c r="B35" s="10">
        <f>B27*G35</f>
        <v>728.72481849999997</v>
      </c>
      <c r="C35" s="1"/>
      <c r="D35" s="1"/>
      <c r="E35" s="11">
        <f>E27*G35</f>
        <v>228.72387370000001</v>
      </c>
      <c r="G35" s="1">
        <v>4.2700000000000004E-3</v>
      </c>
    </row>
    <row r="36" spans="1:7" ht="12.75" customHeight="1">
      <c r="A36" s="13" t="s">
        <v>15</v>
      </c>
      <c r="B36" s="10">
        <f>B27*G36</f>
        <v>26442.983203199998</v>
      </c>
      <c r="C36" s="1"/>
      <c r="D36" s="1"/>
      <c r="E36" s="11">
        <f>E27*G36</f>
        <v>8299.62339264</v>
      </c>
      <c r="G36" s="1">
        <v>0.154944</v>
      </c>
    </row>
    <row r="37" spans="1:7" ht="22.5">
      <c r="A37" s="13" t="s">
        <v>16</v>
      </c>
      <c r="B37" s="10">
        <f>B27*G37</f>
        <v>31544.227594249998</v>
      </c>
      <c r="C37" s="1"/>
      <c r="D37" s="1"/>
      <c r="E37" s="11">
        <f>E27*G37</f>
        <v>9900.744073849999</v>
      </c>
      <c r="G37" s="1">
        <v>0.184835</v>
      </c>
    </row>
    <row r="38" spans="1:7" ht="12.75" customHeight="1">
      <c r="A38" s="13" t="s">
        <v>17</v>
      </c>
      <c r="B38" s="10">
        <f>B27*G38</f>
        <v>4372.5195725499998</v>
      </c>
      <c r="C38" s="1"/>
      <c r="D38" s="1"/>
      <c r="E38" s="11">
        <f>E27*G38</f>
        <v>1372.3968075099999</v>
      </c>
      <c r="G38" s="1">
        <v>2.5621000000000001E-2</v>
      </c>
    </row>
    <row r="39" spans="1:7" ht="12.75" customHeight="1">
      <c r="A39" s="18" t="s">
        <v>18</v>
      </c>
      <c r="B39" s="10" t="s">
        <v>324</v>
      </c>
      <c r="C39" s="1"/>
      <c r="D39" s="1"/>
      <c r="E39" s="11" t="s">
        <v>325</v>
      </c>
    </row>
    <row r="40" spans="1:7" ht="13.5" customHeight="1" thickBot="1">
      <c r="A40" s="20" t="s">
        <v>21</v>
      </c>
      <c r="B40" s="21" t="s">
        <v>176</v>
      </c>
      <c r="C40" s="1"/>
      <c r="D40" s="1"/>
      <c r="E40" s="22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5">
        <v>214885.88</v>
      </c>
      <c r="C43" s="1"/>
      <c r="D43" s="5">
        <v>231564.78</v>
      </c>
      <c r="E43" s="6">
        <v>70608.08</v>
      </c>
    </row>
    <row r="44" spans="1:7" ht="12.75" customHeight="1">
      <c r="A44" s="18" t="s">
        <v>5</v>
      </c>
      <c r="B44" s="10" t="s">
        <v>77</v>
      </c>
      <c r="C44" s="1"/>
      <c r="D44" s="10" t="s">
        <v>320</v>
      </c>
      <c r="E44" s="11" t="s">
        <v>321</v>
      </c>
    </row>
    <row r="45" spans="1:7" ht="12.75" customHeight="1">
      <c r="A45" s="18" t="s">
        <v>6</v>
      </c>
      <c r="B45" s="10">
        <v>160944.4</v>
      </c>
      <c r="C45" s="1"/>
      <c r="D45" s="10">
        <v>170661.55</v>
      </c>
      <c r="E45" s="11">
        <v>53565.31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322</v>
      </c>
      <c r="B47" s="10">
        <f>B45*G47</f>
        <v>29.452825199999999</v>
      </c>
      <c r="C47" s="1"/>
      <c r="D47" s="10">
        <f>D45*G47</f>
        <v>31.231063649999999</v>
      </c>
      <c r="E47" s="11">
        <f>E45*G47</f>
        <v>9.8024517299999996</v>
      </c>
      <c r="G47" s="1">
        <v>1.83E-4</v>
      </c>
    </row>
    <row r="48" spans="1:7" ht="12.75" customHeight="1">
      <c r="A48" s="13" t="s">
        <v>9</v>
      </c>
      <c r="B48" s="10">
        <f>B45*G48</f>
        <v>20715.6365572</v>
      </c>
      <c r="C48" s="1"/>
      <c r="D48" s="10">
        <f>D45*G48</f>
        <v>21966.360085149998</v>
      </c>
      <c r="E48" s="11">
        <f>E45*G48</f>
        <v>6894.5517460299998</v>
      </c>
      <c r="G48" s="1">
        <v>0.12871299999999999</v>
      </c>
    </row>
    <row r="49" spans="1:7" ht="12.75" customHeight="1">
      <c r="A49" s="13" t="s">
        <v>10</v>
      </c>
      <c r="B49" s="10">
        <f>B45*G49</f>
        <v>25526.425617599998</v>
      </c>
      <c r="C49" s="1"/>
      <c r="D49" s="10">
        <f>D45*G49</f>
        <v>27067.604476199998</v>
      </c>
      <c r="E49" s="11">
        <f>E45*G49</f>
        <v>8495.6724272399988</v>
      </c>
      <c r="G49" s="1">
        <v>0.15860399999999999</v>
      </c>
    </row>
    <row r="50" spans="1:7" ht="12.75" customHeight="1">
      <c r="A50" s="13" t="s">
        <v>11</v>
      </c>
      <c r="B50" s="10">
        <f>B45*G50</f>
        <v>13352.269312799999</v>
      </c>
      <c r="C50" s="1"/>
      <c r="D50" s="10">
        <f>D45*G50</f>
        <v>14158.423511099998</v>
      </c>
      <c r="E50" s="11">
        <f>E45*G50</f>
        <v>4443.8852482199991</v>
      </c>
      <c r="G50" s="1">
        <v>8.2961999999999994E-2</v>
      </c>
    </row>
    <row r="51" spans="1:7" ht="12.75" customHeight="1">
      <c r="A51" s="13" t="s">
        <v>12</v>
      </c>
      <c r="B51" s="10">
        <f>B45*G51</f>
        <v>22973.8474336</v>
      </c>
      <c r="C51" s="1"/>
      <c r="D51" s="10">
        <f>D45*G51</f>
        <v>24360.912293199999</v>
      </c>
      <c r="E51" s="11">
        <f>G51*E45</f>
        <v>7646.1266106399999</v>
      </c>
      <c r="G51" s="1">
        <v>0.14274400000000001</v>
      </c>
    </row>
    <row r="52" spans="1:7" ht="22.5">
      <c r="A52" s="13" t="s">
        <v>13</v>
      </c>
      <c r="B52" s="10">
        <f>B45*G52</f>
        <v>18850.2909612</v>
      </c>
      <c r="C52" s="1"/>
      <c r="D52" s="10">
        <f>D45*G52</f>
        <v>19988.392720650001</v>
      </c>
      <c r="E52" s="11">
        <f>E45*G52</f>
        <v>6273.7298031299997</v>
      </c>
      <c r="G52" s="1">
        <v>0.117123</v>
      </c>
    </row>
    <row r="53" spans="1:7" ht="12.75" customHeight="1">
      <c r="A53" s="13" t="s">
        <v>14</v>
      </c>
      <c r="B53" s="10">
        <f>B45*G53</f>
        <v>687.23258800000008</v>
      </c>
      <c r="C53" s="1"/>
      <c r="D53" s="10">
        <f>D45*G53</f>
        <v>728.72481849999997</v>
      </c>
      <c r="E53" s="11">
        <f>E45*G53</f>
        <v>228.72387370000001</v>
      </c>
      <c r="G53" s="1">
        <v>4.2700000000000004E-3</v>
      </c>
    </row>
    <row r="54" spans="1:7" ht="12.75" customHeight="1">
      <c r="A54" s="13" t="s">
        <v>15</v>
      </c>
      <c r="B54" s="10">
        <f>B45*G54</f>
        <v>24937.369113599998</v>
      </c>
      <c r="C54" s="1"/>
      <c r="D54" s="10">
        <f>D45*G54</f>
        <v>26442.983203199998</v>
      </c>
      <c r="E54" s="11">
        <f>E45*G54</f>
        <v>8299.62339264</v>
      </c>
      <c r="G54" s="1">
        <v>0.154944</v>
      </c>
    </row>
    <row r="55" spans="1:7" ht="22.5">
      <c r="A55" s="13" t="s">
        <v>16</v>
      </c>
      <c r="B55" s="10">
        <f>B45*G55</f>
        <v>29748.158174</v>
      </c>
      <c r="C55" s="1"/>
      <c r="D55" s="10">
        <f>D45*G55</f>
        <v>31544.227594249998</v>
      </c>
      <c r="E55" s="11">
        <f>E45*G55</f>
        <v>9900.744073849999</v>
      </c>
      <c r="G55" s="1">
        <v>0.184835</v>
      </c>
    </row>
    <row r="56" spans="1:7" ht="12.75" customHeight="1">
      <c r="A56" s="13" t="s">
        <v>17</v>
      </c>
      <c r="B56" s="10">
        <f>B45*G56</f>
        <v>4123.5564724000005</v>
      </c>
      <c r="C56" s="1"/>
      <c r="D56" s="10">
        <f>D45*G56</f>
        <v>4372.5195725499998</v>
      </c>
      <c r="E56" s="11">
        <f>E45*G56</f>
        <v>1372.3968075099999</v>
      </c>
      <c r="G56" s="1">
        <v>2.5621000000000001E-2</v>
      </c>
    </row>
    <row r="57" spans="1:7" ht="12.75" customHeight="1">
      <c r="A57" s="18" t="s">
        <v>18</v>
      </c>
      <c r="B57" s="10" t="s">
        <v>323</v>
      </c>
      <c r="C57" s="1"/>
      <c r="D57" s="10" t="s">
        <v>324</v>
      </c>
      <c r="E57" s="11" t="s">
        <v>325</v>
      </c>
    </row>
    <row r="58" spans="1:7" ht="13.5" customHeight="1" thickBot="1">
      <c r="A58" s="20" t="s">
        <v>21</v>
      </c>
      <c r="B58" s="21"/>
      <c r="C58" s="1"/>
      <c r="D58" s="21" t="s">
        <v>176</v>
      </c>
      <c r="E58" s="22"/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7" ht="12">
      <c r="A62" s="82" t="s">
        <v>1</v>
      </c>
      <c r="B62" s="82"/>
      <c r="C62" s="77">
        <f>C35-C54</f>
        <v>0</v>
      </c>
      <c r="D62" s="79" t="e">
        <f>D35-D57</f>
        <v>#VALUE!</v>
      </c>
    </row>
    <row r="63" spans="1:7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7" ht="36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64"/>
  <sheetViews>
    <sheetView topLeftCell="A43" workbookViewId="0">
      <selection activeCell="A60" sqref="A60:D64"/>
    </sheetView>
  </sheetViews>
  <sheetFormatPr defaultColWidth="7.5703125" defaultRowHeight="11.25"/>
  <cols>
    <col min="1" max="1" width="59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68.25" customHeight="1">
      <c r="A1" s="85" t="s">
        <v>781</v>
      </c>
      <c r="B1" s="85"/>
      <c r="C1" s="85"/>
    </row>
    <row r="2" spans="1:7" ht="15">
      <c r="A2" s="58"/>
      <c r="B2" s="58"/>
      <c r="C2" s="58"/>
    </row>
    <row r="3" spans="1:7" ht="38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675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95662.68</v>
      </c>
      <c r="C7" s="1"/>
      <c r="D7" s="5">
        <v>102981.37</v>
      </c>
      <c r="E7" s="6">
        <v>23135.86</v>
      </c>
    </row>
    <row r="8" spans="1:7" ht="12.75" customHeight="1">
      <c r="A8" s="18" t="s">
        <v>5</v>
      </c>
      <c r="B8" s="10" t="s">
        <v>326</v>
      </c>
      <c r="C8" s="1"/>
      <c r="D8" s="10" t="s">
        <v>327</v>
      </c>
      <c r="E8" s="11">
        <v>550</v>
      </c>
    </row>
    <row r="9" spans="1:7" ht="12.75" customHeight="1">
      <c r="A9" s="18" t="s">
        <v>6</v>
      </c>
      <c r="B9" s="10">
        <v>72370.44</v>
      </c>
      <c r="C9" s="1"/>
      <c r="D9" s="10">
        <v>75968.55</v>
      </c>
      <c r="E9" s="11">
        <v>17750.330000000002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8</v>
      </c>
      <c r="B11" s="10">
        <f>B9*G11</f>
        <v>13.243790520000001</v>
      </c>
      <c r="C11" s="1"/>
      <c r="D11" s="10">
        <f>D9*G11</f>
        <v>13.90224465</v>
      </c>
      <c r="E11" s="11">
        <f>E9*G11</f>
        <v>3.2483103900000003</v>
      </c>
      <c r="G11" s="1">
        <v>1.83E-4</v>
      </c>
    </row>
    <row r="12" spans="1:7" ht="12.75" customHeight="1">
      <c r="A12" s="13" t="s">
        <v>9</v>
      </c>
      <c r="B12" s="10">
        <f>B9*G12</f>
        <v>9315.0164437200001</v>
      </c>
      <c r="C12" s="1"/>
      <c r="D12" s="10">
        <f>D9*G12</f>
        <v>9778.1399761499997</v>
      </c>
      <c r="E12" s="11">
        <f>E9*G12</f>
        <v>2284.6982252900002</v>
      </c>
      <c r="G12" s="1">
        <v>0.12871299999999999</v>
      </c>
    </row>
    <row r="13" spans="1:7" ht="12.75" customHeight="1">
      <c r="A13" s="13" t="s">
        <v>10</v>
      </c>
      <c r="B13" s="10">
        <f>B9*G13</f>
        <v>11478.24126576</v>
      </c>
      <c r="C13" s="1"/>
      <c r="D13" s="10">
        <f>D9*G13</f>
        <v>12048.915904199999</v>
      </c>
      <c r="E13" s="11">
        <f>E9*G13</f>
        <v>2815.2733393200001</v>
      </c>
      <c r="G13" s="1">
        <v>0.15860399999999999</v>
      </c>
    </row>
    <row r="14" spans="1:7" ht="12.75" customHeight="1">
      <c r="A14" s="13" t="s">
        <v>11</v>
      </c>
      <c r="B14" s="10">
        <f>B9*G14</f>
        <v>6003.9964432799998</v>
      </c>
      <c r="C14" s="1"/>
      <c r="D14" s="10">
        <f>D9*G14</f>
        <v>6302.5028450999998</v>
      </c>
      <c r="E14" s="11">
        <f>E9*G14</f>
        <v>1472.6028774599999</v>
      </c>
      <c r="G14" s="1">
        <v>8.2961999999999994E-2</v>
      </c>
    </row>
    <row r="15" spans="1:7" ht="12.75" customHeight="1">
      <c r="A15" s="13" t="s">
        <v>12</v>
      </c>
      <c r="B15" s="10">
        <f>B9*G15</f>
        <v>10330.446087360002</v>
      </c>
      <c r="C15" s="1"/>
      <c r="D15" s="10">
        <f>D9*G15</f>
        <v>10844.054701200001</v>
      </c>
      <c r="E15" s="11">
        <f>G15*E9</f>
        <v>2533.7531055200006</v>
      </c>
      <c r="G15" s="1">
        <v>0.14274400000000001</v>
      </c>
    </row>
    <row r="16" spans="1:7">
      <c r="A16" s="13" t="s">
        <v>13</v>
      </c>
      <c r="B16" s="10">
        <f>B9*G16</f>
        <v>8476.2430441200013</v>
      </c>
      <c r="C16" s="1"/>
      <c r="D16" s="10">
        <f>D9*G16</f>
        <v>8897.6644816500011</v>
      </c>
      <c r="E16" s="11">
        <f>E9*G16</f>
        <v>2078.9719005900001</v>
      </c>
      <c r="G16" s="1">
        <v>0.117123</v>
      </c>
    </row>
    <row r="17" spans="1:7" ht="12.75" customHeight="1">
      <c r="A17" s="13" t="s">
        <v>14</v>
      </c>
      <c r="B17" s="10">
        <f>B9*G17</f>
        <v>309.02177880000005</v>
      </c>
      <c r="C17" s="1"/>
      <c r="D17" s="10">
        <f>D9*G17</f>
        <v>324.38570850000002</v>
      </c>
      <c r="E17" s="11">
        <f>E9*G17</f>
        <v>75.793909100000008</v>
      </c>
      <c r="G17" s="1">
        <v>4.2700000000000004E-3</v>
      </c>
    </row>
    <row r="18" spans="1:7" ht="12.75" customHeight="1">
      <c r="A18" s="13" t="s">
        <v>15</v>
      </c>
      <c r="B18" s="10">
        <f>B9*G18</f>
        <v>11213.365455360001</v>
      </c>
      <c r="C18" s="1"/>
      <c r="D18" s="10">
        <f>D9*G18</f>
        <v>11770.871011200001</v>
      </c>
      <c r="E18" s="11">
        <f>E9*G18</f>
        <v>2750.3071315200004</v>
      </c>
      <c r="G18" s="1">
        <v>0.154944</v>
      </c>
    </row>
    <row r="19" spans="1:7" ht="22.5">
      <c r="A19" s="13" t="s">
        <v>16</v>
      </c>
      <c r="B19" s="10">
        <f>B9*G19</f>
        <v>13376.590277400001</v>
      </c>
      <c r="C19" s="1"/>
      <c r="D19" s="10">
        <f>D9*G19</f>
        <v>14041.64693925</v>
      </c>
      <c r="E19" s="11">
        <f>E9*G19</f>
        <v>3280.8822455500003</v>
      </c>
      <c r="G19" s="1">
        <v>0.184835</v>
      </c>
    </row>
    <row r="20" spans="1:7" ht="12.75" customHeight="1">
      <c r="A20" s="13" t="s">
        <v>17</v>
      </c>
      <c r="B20" s="10">
        <f>B9*G20</f>
        <v>1854.2030432400002</v>
      </c>
      <c r="C20" s="1"/>
      <c r="D20" s="10">
        <f>D9*G20</f>
        <v>1946.3902195500002</v>
      </c>
      <c r="E20" s="11">
        <f>E9*G20</f>
        <v>454.78120493000006</v>
      </c>
      <c r="G20" s="1">
        <v>2.5621000000000001E-2</v>
      </c>
    </row>
    <row r="21" spans="1:7" ht="12.75" customHeight="1">
      <c r="A21" s="18" t="s">
        <v>18</v>
      </c>
      <c r="B21" s="10" t="s">
        <v>328</v>
      </c>
      <c r="C21" s="1"/>
      <c r="D21" s="10" t="s">
        <v>329</v>
      </c>
      <c r="E21" s="11" t="s">
        <v>330</v>
      </c>
    </row>
    <row r="22" spans="1:7" ht="13.5" customHeight="1" thickBot="1">
      <c r="A22" s="20" t="s">
        <v>21</v>
      </c>
      <c r="B22" s="10"/>
      <c r="C22" s="1"/>
      <c r="D22" s="10" t="s">
        <v>313</v>
      </c>
      <c r="E22" s="11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102981.37</v>
      </c>
      <c r="C25" s="1"/>
      <c r="D25" s="1"/>
      <c r="E25" s="6">
        <v>23135.86</v>
      </c>
    </row>
    <row r="26" spans="1:7" ht="12.75" customHeight="1">
      <c r="A26" s="18" t="s">
        <v>5</v>
      </c>
      <c r="B26" s="10" t="s">
        <v>327</v>
      </c>
      <c r="C26" s="1"/>
      <c r="D26" s="1"/>
      <c r="E26" s="11">
        <v>550</v>
      </c>
    </row>
    <row r="27" spans="1:7" ht="12.75" customHeight="1">
      <c r="A27" s="18" t="s">
        <v>6</v>
      </c>
      <c r="B27" s="10">
        <v>75968.55</v>
      </c>
      <c r="C27" s="1"/>
      <c r="D27" s="1"/>
      <c r="E27" s="11">
        <v>17750.330000000002</v>
      </c>
    </row>
    <row r="28" spans="1:7" ht="12.75" customHeight="1">
      <c r="A28" s="12" t="s">
        <v>7</v>
      </c>
      <c r="B28" s="10"/>
      <c r="C28" s="1"/>
      <c r="D28" s="1"/>
      <c r="E28" s="11"/>
    </row>
    <row r="29" spans="1:7" ht="12.75" customHeight="1">
      <c r="A29" s="13" t="s">
        <v>8</v>
      </c>
      <c r="B29" s="10">
        <f>B27*G29</f>
        <v>13.90224465</v>
      </c>
      <c r="C29" s="1"/>
      <c r="D29" s="1"/>
      <c r="E29" s="11">
        <f>E27*G29</f>
        <v>3.2483103900000003</v>
      </c>
      <c r="G29" s="1">
        <v>1.83E-4</v>
      </c>
    </row>
    <row r="30" spans="1:7" ht="12.75" customHeight="1">
      <c r="A30" s="13" t="s">
        <v>9</v>
      </c>
      <c r="B30" s="10">
        <f>B27*G30</f>
        <v>9778.1399761499997</v>
      </c>
      <c r="C30" s="1"/>
      <c r="D30" s="1"/>
      <c r="E30" s="11">
        <f>E27*G30</f>
        <v>2284.6982252900002</v>
      </c>
      <c r="G30" s="1">
        <v>0.12871299999999999</v>
      </c>
    </row>
    <row r="31" spans="1:7" ht="12.75" customHeight="1">
      <c r="A31" s="13" t="s">
        <v>10</v>
      </c>
      <c r="B31" s="10">
        <f>B27*G31</f>
        <v>12048.915904199999</v>
      </c>
      <c r="C31" s="1"/>
      <c r="D31" s="1"/>
      <c r="E31" s="11">
        <f>E27*G31</f>
        <v>2815.2733393200001</v>
      </c>
      <c r="G31" s="1">
        <v>0.15860399999999999</v>
      </c>
    </row>
    <row r="32" spans="1:7" ht="12.75" customHeight="1">
      <c r="A32" s="13" t="s">
        <v>11</v>
      </c>
      <c r="B32" s="10">
        <f>B27*G32</f>
        <v>6302.5028450999998</v>
      </c>
      <c r="C32" s="1"/>
      <c r="D32" s="1"/>
      <c r="E32" s="11">
        <f>E27*G32</f>
        <v>1472.6028774599999</v>
      </c>
      <c r="G32" s="1">
        <v>8.2961999999999994E-2</v>
      </c>
    </row>
    <row r="33" spans="1:7" ht="12.75" customHeight="1">
      <c r="A33" s="13" t="s">
        <v>12</v>
      </c>
      <c r="B33" s="10">
        <f>B27*G33</f>
        <v>10844.054701200001</v>
      </c>
      <c r="C33" s="1"/>
      <c r="D33" s="1"/>
      <c r="E33" s="11">
        <f>G33*E27</f>
        <v>2533.7531055200006</v>
      </c>
      <c r="G33" s="1">
        <v>0.14274400000000001</v>
      </c>
    </row>
    <row r="34" spans="1:7">
      <c r="A34" s="13" t="s">
        <v>13</v>
      </c>
      <c r="B34" s="10">
        <f>B27*G34</f>
        <v>8897.6644816500011</v>
      </c>
      <c r="C34" s="1"/>
      <c r="D34" s="1"/>
      <c r="E34" s="11">
        <f>E27*G34</f>
        <v>2078.9719005900001</v>
      </c>
      <c r="G34" s="1">
        <v>0.117123</v>
      </c>
    </row>
    <row r="35" spans="1:7" ht="12.75" customHeight="1">
      <c r="A35" s="13" t="s">
        <v>14</v>
      </c>
      <c r="B35" s="10">
        <f>B27*G35</f>
        <v>324.38570850000002</v>
      </c>
      <c r="C35" s="1"/>
      <c r="D35" s="1"/>
      <c r="E35" s="11">
        <f>E27*G35</f>
        <v>75.793909100000008</v>
      </c>
      <c r="G35" s="1">
        <v>4.2700000000000004E-3</v>
      </c>
    </row>
    <row r="36" spans="1:7" ht="12.75" customHeight="1">
      <c r="A36" s="13" t="s">
        <v>15</v>
      </c>
      <c r="B36" s="10">
        <f>B27*G36</f>
        <v>11770.871011200001</v>
      </c>
      <c r="C36" s="1"/>
      <c r="D36" s="1"/>
      <c r="E36" s="11">
        <f>E27*G36</f>
        <v>2750.3071315200004</v>
      </c>
      <c r="G36" s="1">
        <v>0.154944</v>
      </c>
    </row>
    <row r="37" spans="1:7" ht="22.5">
      <c r="A37" s="13" t="s">
        <v>16</v>
      </c>
      <c r="B37" s="10">
        <f>B27*G37</f>
        <v>14041.64693925</v>
      </c>
      <c r="C37" s="1"/>
      <c r="D37" s="1"/>
      <c r="E37" s="11">
        <f>E27*G37</f>
        <v>3280.8822455500003</v>
      </c>
      <c r="G37" s="1">
        <v>0.184835</v>
      </c>
    </row>
    <row r="38" spans="1:7" ht="12.75" customHeight="1">
      <c r="A38" s="13" t="s">
        <v>17</v>
      </c>
      <c r="B38" s="10">
        <f>B27*G38</f>
        <v>1946.3902195500002</v>
      </c>
      <c r="C38" s="1"/>
      <c r="D38" s="1"/>
      <c r="E38" s="11">
        <f>E27*G38</f>
        <v>454.78120493000006</v>
      </c>
      <c r="G38" s="1">
        <v>2.5621000000000001E-2</v>
      </c>
    </row>
    <row r="39" spans="1:7" ht="12.75" customHeight="1">
      <c r="A39" s="18" t="s">
        <v>18</v>
      </c>
      <c r="B39" s="10" t="s">
        <v>329</v>
      </c>
      <c r="C39" s="1"/>
      <c r="D39" s="1"/>
      <c r="E39" s="11" t="s">
        <v>330</v>
      </c>
    </row>
    <row r="40" spans="1:7" ht="13.5" customHeight="1" thickBot="1">
      <c r="A40" s="20" t="s">
        <v>21</v>
      </c>
      <c r="B40" s="10" t="s">
        <v>313</v>
      </c>
      <c r="C40" s="1"/>
      <c r="D40" s="1"/>
      <c r="E40" s="11"/>
    </row>
    <row r="41" spans="1:7">
      <c r="A41" s="101" t="s">
        <v>612</v>
      </c>
      <c r="B41" s="102"/>
    </row>
    <row r="42" spans="1:7" ht="12" thickBot="1">
      <c r="A42" s="98"/>
      <c r="B42" s="99"/>
    </row>
    <row r="43" spans="1:7">
      <c r="A43" s="17" t="s">
        <v>4</v>
      </c>
      <c r="B43" s="5">
        <v>95662.68</v>
      </c>
      <c r="C43" s="1"/>
      <c r="D43" s="5">
        <v>102981.37</v>
      </c>
      <c r="E43" s="6">
        <v>23135.86</v>
      </c>
    </row>
    <row r="44" spans="1:7" ht="12.75" customHeight="1">
      <c r="A44" s="18" t="s">
        <v>5</v>
      </c>
      <c r="B44" s="10" t="s">
        <v>326</v>
      </c>
      <c r="C44" s="1"/>
      <c r="D44" s="10" t="s">
        <v>327</v>
      </c>
      <c r="E44" s="11">
        <v>550</v>
      </c>
    </row>
    <row r="45" spans="1:7" ht="12.75" customHeight="1">
      <c r="A45" s="18" t="s">
        <v>6</v>
      </c>
      <c r="B45" s="10">
        <v>72370.44</v>
      </c>
      <c r="C45" s="1"/>
      <c r="D45" s="10">
        <v>75968.55</v>
      </c>
      <c r="E45" s="11">
        <v>17750.330000000002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8</v>
      </c>
      <c r="B47" s="10">
        <f>B45*G47</f>
        <v>13.243790520000001</v>
      </c>
      <c r="C47" s="1"/>
      <c r="D47" s="10">
        <f>D45*G47</f>
        <v>13.90224465</v>
      </c>
      <c r="E47" s="11">
        <f>E45*G47</f>
        <v>3.2483103900000003</v>
      </c>
      <c r="G47" s="1">
        <v>1.83E-4</v>
      </c>
    </row>
    <row r="48" spans="1:7" ht="12.75" customHeight="1">
      <c r="A48" s="13" t="s">
        <v>9</v>
      </c>
      <c r="B48" s="10">
        <f>B45*G48</f>
        <v>9315.0164437200001</v>
      </c>
      <c r="C48" s="1"/>
      <c r="D48" s="10">
        <f>D45*G48</f>
        <v>9778.1399761499997</v>
      </c>
      <c r="E48" s="11">
        <f>E45*G48</f>
        <v>2284.6982252900002</v>
      </c>
      <c r="G48" s="1">
        <v>0.12871299999999999</v>
      </c>
    </row>
    <row r="49" spans="1:7" ht="12.75" customHeight="1">
      <c r="A49" s="13" t="s">
        <v>10</v>
      </c>
      <c r="B49" s="10">
        <f>B45*G49</f>
        <v>11478.24126576</v>
      </c>
      <c r="C49" s="1"/>
      <c r="D49" s="10">
        <f>D45*G49</f>
        <v>12048.915904199999</v>
      </c>
      <c r="E49" s="11">
        <f>E45*G49</f>
        <v>2815.2733393200001</v>
      </c>
      <c r="G49" s="1">
        <v>0.15860399999999999</v>
      </c>
    </row>
    <row r="50" spans="1:7" ht="12.75" customHeight="1">
      <c r="A50" s="13" t="s">
        <v>11</v>
      </c>
      <c r="B50" s="10">
        <f>B45*G50</f>
        <v>6003.9964432799998</v>
      </c>
      <c r="C50" s="1"/>
      <c r="D50" s="10">
        <f>D45*G50</f>
        <v>6302.5028450999998</v>
      </c>
      <c r="E50" s="11">
        <f>E45*G50</f>
        <v>1472.6028774599999</v>
      </c>
      <c r="G50" s="1">
        <v>8.2961999999999994E-2</v>
      </c>
    </row>
    <row r="51" spans="1:7" ht="12.75" customHeight="1">
      <c r="A51" s="13" t="s">
        <v>12</v>
      </c>
      <c r="B51" s="10">
        <f>B45*G51</f>
        <v>10330.446087360002</v>
      </c>
      <c r="C51" s="1"/>
      <c r="D51" s="10">
        <f>D45*G51</f>
        <v>10844.054701200001</v>
      </c>
      <c r="E51" s="11">
        <f>G51*E45</f>
        <v>2533.7531055200006</v>
      </c>
      <c r="G51" s="1">
        <v>0.14274400000000001</v>
      </c>
    </row>
    <row r="52" spans="1:7">
      <c r="A52" s="13" t="s">
        <v>13</v>
      </c>
      <c r="B52" s="10">
        <f>B45*G52</f>
        <v>8476.2430441200013</v>
      </c>
      <c r="C52" s="1"/>
      <c r="D52" s="10">
        <f>D45*G52</f>
        <v>8897.6644816500011</v>
      </c>
      <c r="E52" s="11">
        <f>E45*G52</f>
        <v>2078.9719005900001</v>
      </c>
      <c r="G52" s="1">
        <v>0.117123</v>
      </c>
    </row>
    <row r="53" spans="1:7" ht="12.75" customHeight="1">
      <c r="A53" s="13" t="s">
        <v>14</v>
      </c>
      <c r="B53" s="10">
        <f>B45*G53</f>
        <v>309.02177880000005</v>
      </c>
      <c r="C53" s="1"/>
      <c r="D53" s="10">
        <f>D45*G53</f>
        <v>324.38570850000002</v>
      </c>
      <c r="E53" s="11">
        <f>E45*G53</f>
        <v>75.793909100000008</v>
      </c>
      <c r="G53" s="1">
        <v>4.2700000000000004E-3</v>
      </c>
    </row>
    <row r="54" spans="1:7" ht="12.75" customHeight="1">
      <c r="A54" s="13" t="s">
        <v>15</v>
      </c>
      <c r="B54" s="10">
        <f>B45*G54</f>
        <v>11213.365455360001</v>
      </c>
      <c r="C54" s="1"/>
      <c r="D54" s="10">
        <f>D45*G54</f>
        <v>11770.871011200001</v>
      </c>
      <c r="E54" s="11">
        <f>E45*G54</f>
        <v>2750.3071315200004</v>
      </c>
      <c r="G54" s="1">
        <v>0.154944</v>
      </c>
    </row>
    <row r="55" spans="1:7" ht="22.5">
      <c r="A55" s="13" t="s">
        <v>16</v>
      </c>
      <c r="B55" s="10">
        <f>B45*G55</f>
        <v>13376.590277400001</v>
      </c>
      <c r="C55" s="1"/>
      <c r="D55" s="10">
        <f>D45*G55</f>
        <v>14041.64693925</v>
      </c>
      <c r="E55" s="11">
        <f>E45*G55</f>
        <v>3280.8822455500003</v>
      </c>
      <c r="G55" s="1">
        <v>0.184835</v>
      </c>
    </row>
    <row r="56" spans="1:7" ht="12.75" customHeight="1">
      <c r="A56" s="13" t="s">
        <v>17</v>
      </c>
      <c r="B56" s="10">
        <f>B45*G56</f>
        <v>1854.2030432400002</v>
      </c>
      <c r="C56" s="1"/>
      <c r="D56" s="10">
        <f>D45*G56</f>
        <v>1946.3902195500002</v>
      </c>
      <c r="E56" s="11">
        <f>E45*G56</f>
        <v>454.78120493000006</v>
      </c>
      <c r="G56" s="1">
        <v>2.5621000000000001E-2</v>
      </c>
    </row>
    <row r="57" spans="1:7" ht="12.75" customHeight="1">
      <c r="A57" s="18" t="s">
        <v>18</v>
      </c>
      <c r="B57" s="10" t="s">
        <v>328</v>
      </c>
      <c r="C57" s="1"/>
      <c r="D57" s="10" t="s">
        <v>329</v>
      </c>
      <c r="E57" s="11" t="s">
        <v>330</v>
      </c>
    </row>
    <row r="58" spans="1:7" ht="13.5" customHeight="1" thickBot="1">
      <c r="A58" s="20" t="s">
        <v>21</v>
      </c>
      <c r="B58" s="10"/>
      <c r="C58" s="1"/>
      <c r="D58" s="10" t="s">
        <v>313</v>
      </c>
      <c r="E58" s="11"/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7" ht="12">
      <c r="A62" s="82" t="s">
        <v>1</v>
      </c>
      <c r="B62" s="82"/>
      <c r="C62" s="77">
        <f>C35-C54</f>
        <v>0</v>
      </c>
      <c r="D62" s="79" t="e">
        <f>D35-D57</f>
        <v>#VALUE!</v>
      </c>
    </row>
    <row r="63" spans="1:7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60"/>
  <sheetViews>
    <sheetView topLeftCell="A34" workbookViewId="0">
      <selection activeCell="A56" sqref="A56:D60"/>
    </sheetView>
  </sheetViews>
  <sheetFormatPr defaultColWidth="7.5703125" defaultRowHeight="11.25"/>
  <cols>
    <col min="1" max="1" width="60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1.25" customHeight="1">
      <c r="A1" s="85" t="s">
        <v>782</v>
      </c>
      <c r="B1" s="85"/>
      <c r="C1" s="85"/>
    </row>
    <row r="2" spans="1:8" ht="15">
      <c r="A2" s="58"/>
      <c r="B2" s="58"/>
      <c r="C2" s="58"/>
    </row>
    <row r="3" spans="1:8" ht="32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674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330485.73</v>
      </c>
      <c r="C7" s="1"/>
      <c r="D7" s="5">
        <v>322741.3</v>
      </c>
      <c r="E7" s="6">
        <v>150518.97</v>
      </c>
    </row>
    <row r="8" spans="1:8" ht="12.75" customHeight="1">
      <c r="A8" s="18" t="s">
        <v>5</v>
      </c>
      <c r="B8" s="10" t="s">
        <v>163</v>
      </c>
      <c r="C8" s="1"/>
      <c r="D8" s="10" t="s">
        <v>331</v>
      </c>
      <c r="E8" s="11" t="s">
        <v>332</v>
      </c>
    </row>
    <row r="9" spans="1:8" ht="12.75" customHeight="1">
      <c r="A9" s="18" t="s">
        <v>6</v>
      </c>
      <c r="B9" s="10">
        <v>248412.31</v>
      </c>
      <c r="C9" s="1"/>
      <c r="D9" s="10">
        <v>241354.67</v>
      </c>
      <c r="E9" s="11">
        <v>110706.32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57926.818297048863</v>
      </c>
      <c r="C11" s="1"/>
      <c r="D11" s="10">
        <f>D9*G11</f>
        <v>56281.059961296567</v>
      </c>
      <c r="E11" s="11">
        <f>E9*G11</f>
        <v>25815.406985970007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28602.868785679722</v>
      </c>
      <c r="C12" s="1"/>
      <c r="D12" s="10">
        <f>D9*G12</f>
        <v>27790.232926947265</v>
      </c>
      <c r="E12" s="11">
        <f>E9*G12</f>
        <v>12747.026686018382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31367.011567489106</v>
      </c>
      <c r="C13" s="1"/>
      <c r="D13" s="10">
        <f>D9*G13</f>
        <v>30475.843671988383</v>
      </c>
      <c r="E13" s="11">
        <f>E9*G13</f>
        <v>13978.882206095788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40861.24112239961</v>
      </c>
      <c r="C14" s="1"/>
      <c r="D14" s="10">
        <f>D9*G14</f>
        <v>39700.332752781811</v>
      </c>
      <c r="E14" s="11">
        <f>E9*G14</f>
        <v>18210.038122883405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27521.247697145616</v>
      </c>
      <c r="C15" s="1"/>
      <c r="D15" s="10">
        <f>D9*G15</f>
        <v>26739.341765844216</v>
      </c>
      <c r="E15" s="11">
        <f>E9*G15</f>
        <v>12264.996265118529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1201.8012094823416</v>
      </c>
      <c r="C16" s="1"/>
      <c r="D16" s="10">
        <f>D9*G16</f>
        <v>1167.6568456700534</v>
      </c>
      <c r="E16" s="11">
        <f>E9*G16</f>
        <v>535.58935655539437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55763.576119980637</v>
      </c>
      <c r="C17" s="1"/>
      <c r="D17" s="10">
        <f>D9*G17</f>
        <v>54179.277639090462</v>
      </c>
      <c r="E17" s="11">
        <f>E9*G17</f>
        <v>24851.346144170293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5167.7452007740676</v>
      </c>
      <c r="C18" s="1"/>
      <c r="D18" s="10">
        <f>D9*G18</f>
        <v>5020.9244363812286</v>
      </c>
      <c r="E18" s="11">
        <f>E9*G18</f>
        <v>2303.0342331881952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341</v>
      </c>
      <c r="C19" s="1"/>
      <c r="D19" s="10" t="s">
        <v>342</v>
      </c>
      <c r="E19" s="11" t="s">
        <v>343</v>
      </c>
    </row>
    <row r="20" spans="1:8" ht="13.5" customHeight="1" thickBot="1">
      <c r="A20" s="20" t="s">
        <v>21</v>
      </c>
      <c r="B20" s="10"/>
      <c r="C20" s="1"/>
      <c r="D20" s="10" t="s">
        <v>344</v>
      </c>
      <c r="E20" s="11">
        <v>707.67</v>
      </c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322741.3</v>
      </c>
      <c r="C23" s="1"/>
      <c r="D23" s="1"/>
      <c r="E23" s="6">
        <v>150518.97</v>
      </c>
    </row>
    <row r="24" spans="1:8" ht="12.75" customHeight="1">
      <c r="A24" s="18" t="s">
        <v>5</v>
      </c>
      <c r="B24" s="10" t="s">
        <v>331</v>
      </c>
      <c r="C24" s="1"/>
      <c r="D24" s="1"/>
      <c r="E24" s="11" t="s">
        <v>332</v>
      </c>
    </row>
    <row r="25" spans="1:8" ht="12.75" customHeight="1">
      <c r="A25" s="18" t="s">
        <v>6</v>
      </c>
      <c r="B25" s="10">
        <v>241354.67</v>
      </c>
      <c r="C25" s="1"/>
      <c r="D25" s="1"/>
      <c r="E25" s="11">
        <v>110706.32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56281.059961296567</v>
      </c>
      <c r="C27" s="1"/>
      <c r="D27" s="1"/>
      <c r="E27" s="11">
        <f>E25*G27</f>
        <v>25815.406985970007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27790.232926947265</v>
      </c>
      <c r="C28" s="1"/>
      <c r="D28" s="1"/>
      <c r="E28" s="11">
        <f>E25*G28</f>
        <v>12747.026686018382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30475.843671988383</v>
      </c>
      <c r="C29" s="1"/>
      <c r="D29" s="1"/>
      <c r="E29" s="11">
        <f>E25*G29</f>
        <v>13978.882206095788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39700.332752781811</v>
      </c>
      <c r="C30" s="1"/>
      <c r="D30" s="1"/>
      <c r="E30" s="11">
        <f>E25*G30</f>
        <v>18210.038122883405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26739.341765844216</v>
      </c>
      <c r="C31" s="1"/>
      <c r="D31" s="1"/>
      <c r="E31" s="11">
        <f>E25*G31</f>
        <v>12264.996265118529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1167.6568456700534</v>
      </c>
      <c r="C32" s="1"/>
      <c r="D32" s="1"/>
      <c r="E32" s="11">
        <f>E25*G32</f>
        <v>535.58935655539437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54179.277639090462</v>
      </c>
      <c r="C33" s="1"/>
      <c r="D33" s="1"/>
      <c r="E33" s="11">
        <f>E25*G33</f>
        <v>24851.346144170293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5020.9244363812286</v>
      </c>
      <c r="C34" s="1"/>
      <c r="D34" s="1"/>
      <c r="E34" s="11">
        <f>E25*G34</f>
        <v>2303.0342331881952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342</v>
      </c>
      <c r="C35" s="1"/>
      <c r="D35" s="1"/>
      <c r="E35" s="11" t="s">
        <v>343</v>
      </c>
    </row>
    <row r="36" spans="1:8" ht="13.5" customHeight="1" thickBot="1">
      <c r="A36" s="20" t="s">
        <v>21</v>
      </c>
      <c r="B36" s="10" t="s">
        <v>344</v>
      </c>
      <c r="C36" s="1"/>
      <c r="D36" s="1"/>
      <c r="E36" s="11">
        <v>707.67</v>
      </c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330485.73</v>
      </c>
      <c r="C39" s="1"/>
      <c r="D39" s="5">
        <v>322741.3</v>
      </c>
      <c r="E39" s="6">
        <v>150518.97</v>
      </c>
    </row>
    <row r="40" spans="1:8" ht="12.75" customHeight="1">
      <c r="A40" s="18" t="s">
        <v>5</v>
      </c>
      <c r="B40" s="10" t="s">
        <v>163</v>
      </c>
      <c r="C40" s="1"/>
      <c r="D40" s="10" t="s">
        <v>331</v>
      </c>
      <c r="E40" s="11" t="s">
        <v>332</v>
      </c>
    </row>
    <row r="41" spans="1:8" ht="12.75" customHeight="1">
      <c r="A41" s="18" t="s">
        <v>6</v>
      </c>
      <c r="B41" s="10">
        <v>248412.31</v>
      </c>
      <c r="C41" s="1"/>
      <c r="D41" s="10">
        <v>241354.67</v>
      </c>
      <c r="E41" s="11">
        <v>110706.32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57926.818297048863</v>
      </c>
      <c r="C43" s="1"/>
      <c r="D43" s="10">
        <f>D41*G43</f>
        <v>56281.059961296567</v>
      </c>
      <c r="E43" s="11">
        <f>E41*G43</f>
        <v>25815.406985970007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28602.868785679722</v>
      </c>
      <c r="C44" s="1"/>
      <c r="D44" s="10">
        <f>D41*G44</f>
        <v>27790.232926947265</v>
      </c>
      <c r="E44" s="11">
        <f>E41*G44</f>
        <v>12747.026686018382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31367.011567489106</v>
      </c>
      <c r="C45" s="1"/>
      <c r="D45" s="10">
        <f>D41*G45</f>
        <v>30475.843671988383</v>
      </c>
      <c r="E45" s="11">
        <f>E41*G45</f>
        <v>13978.882206095788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40861.24112239961</v>
      </c>
      <c r="C46" s="1"/>
      <c r="D46" s="10">
        <f>D41*G46</f>
        <v>39700.332752781811</v>
      </c>
      <c r="E46" s="11">
        <f>E41*G46</f>
        <v>18210.038122883405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27521.247697145616</v>
      </c>
      <c r="C47" s="1"/>
      <c r="D47" s="10">
        <f>D41*G47</f>
        <v>26739.341765844216</v>
      </c>
      <c r="E47" s="11">
        <f>E41*G47</f>
        <v>12264.996265118529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1201.8012094823416</v>
      </c>
      <c r="C48" s="1"/>
      <c r="D48" s="10">
        <f>D41*G48</f>
        <v>1167.6568456700534</v>
      </c>
      <c r="E48" s="11">
        <f>E41*G48</f>
        <v>535.58935655539437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55763.576119980637</v>
      </c>
      <c r="C49" s="1"/>
      <c r="D49" s="10">
        <f>D41*G49</f>
        <v>54179.277639090462</v>
      </c>
      <c r="E49" s="11">
        <f>E41*G49</f>
        <v>24851.346144170293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5167.7452007740676</v>
      </c>
      <c r="C50" s="1"/>
      <c r="D50" s="10">
        <f>D41*G50</f>
        <v>5020.9244363812286</v>
      </c>
      <c r="E50" s="11">
        <f>E41*G50</f>
        <v>2303.0342331881952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>
        <f>B54</f>
        <v>14000</v>
      </c>
      <c r="C51" s="1"/>
      <c r="D51" s="10" t="s">
        <v>342</v>
      </c>
      <c r="E51" s="11" t="s">
        <v>343</v>
      </c>
    </row>
    <row r="52" spans="1:8" ht="13.5" customHeight="1" thickBot="1">
      <c r="A52" s="20" t="s">
        <v>21</v>
      </c>
      <c r="B52" s="10"/>
      <c r="C52" s="1"/>
      <c r="D52" s="10" t="s">
        <v>344</v>
      </c>
      <c r="E52" s="11">
        <v>707.67</v>
      </c>
    </row>
    <row r="53" spans="1:8">
      <c r="A53" s="2" t="s">
        <v>333</v>
      </c>
    </row>
    <row r="54" spans="1:8" ht="12.75">
      <c r="A54" s="73" t="s">
        <v>829</v>
      </c>
      <c r="B54" s="72">
        <v>14000</v>
      </c>
      <c r="C54" s="72">
        <v>14</v>
      </c>
    </row>
    <row r="56" spans="1:8" ht="12.75">
      <c r="A56" s="93" t="s">
        <v>832</v>
      </c>
      <c r="B56" s="93"/>
      <c r="C56" s="93"/>
      <c r="D56" s="93"/>
    </row>
    <row r="57" spans="1:8" ht="12">
      <c r="A57" s="82" t="s">
        <v>0</v>
      </c>
      <c r="B57" s="82"/>
      <c r="C57" s="77">
        <f>C20-C39</f>
        <v>0</v>
      </c>
      <c r="D57" s="78">
        <f>D30-D38</f>
        <v>0</v>
      </c>
    </row>
    <row r="58" spans="1:8" ht="12">
      <c r="A58" s="82" t="s">
        <v>1</v>
      </c>
      <c r="B58" s="82"/>
      <c r="C58" s="77">
        <f>C31-C50</f>
        <v>0</v>
      </c>
      <c r="D58" s="79">
        <f>D31-D53</f>
        <v>0</v>
      </c>
    </row>
    <row r="59" spans="1:8" ht="12">
      <c r="A59" s="83" t="s">
        <v>2</v>
      </c>
      <c r="B59" s="83"/>
      <c r="C59" s="80">
        <f>C19-C38</f>
        <v>0</v>
      </c>
      <c r="D59" s="79">
        <f>D32-D54</f>
        <v>0</v>
      </c>
    </row>
    <row r="60" spans="1:8" ht="12" customHeight="1">
      <c r="A60" s="82" t="s">
        <v>3</v>
      </c>
      <c r="B60" s="82"/>
      <c r="C60" s="81">
        <f>[1]ерши!$H$317</f>
        <v>174673.59999999998</v>
      </c>
      <c r="D60" s="78">
        <v>565689.03</v>
      </c>
    </row>
  </sheetData>
  <mergeCells count="6">
    <mergeCell ref="A56:D56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58"/>
  <sheetViews>
    <sheetView topLeftCell="A40" workbookViewId="0">
      <selection activeCell="A54" sqref="A54:D58"/>
    </sheetView>
  </sheetViews>
  <sheetFormatPr defaultColWidth="7.5703125" defaultRowHeight="11.25"/>
  <cols>
    <col min="1" max="1" width="56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2.75" customHeight="1">
      <c r="A1" s="85" t="s">
        <v>783</v>
      </c>
      <c r="B1" s="85"/>
      <c r="C1" s="85"/>
    </row>
    <row r="2" spans="1:8" ht="15">
      <c r="A2" s="58"/>
      <c r="B2" s="58"/>
      <c r="C2" s="58"/>
    </row>
    <row r="3" spans="1:8" ht="23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673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316609.18</v>
      </c>
      <c r="C7" s="1"/>
      <c r="D7" s="5">
        <v>194995.5</v>
      </c>
      <c r="E7" s="6">
        <v>261185.4</v>
      </c>
    </row>
    <row r="8" spans="1:8" ht="12.75" customHeight="1">
      <c r="A8" s="18" t="s">
        <v>5</v>
      </c>
      <c r="B8" s="10" t="s">
        <v>345</v>
      </c>
      <c r="C8" s="1"/>
      <c r="D8" s="10" t="s">
        <v>346</v>
      </c>
      <c r="E8" s="11" t="s">
        <v>347</v>
      </c>
    </row>
    <row r="9" spans="1:8" ht="12.75" customHeight="1">
      <c r="A9" s="18" t="s">
        <v>6</v>
      </c>
      <c r="B9" s="10">
        <v>238966.02</v>
      </c>
      <c r="C9" s="1"/>
      <c r="D9" s="10">
        <v>144720.95000000001</v>
      </c>
      <c r="E9" s="11">
        <v>195043.45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55724.054978229316</v>
      </c>
      <c r="C11" s="1"/>
      <c r="D11" s="10">
        <f>D9*G11</f>
        <v>33747.217174649253</v>
      </c>
      <c r="E11" s="11">
        <f>E9*G11</f>
        <v>45481.830140299957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27515.197271407833</v>
      </c>
      <c r="C12" s="1"/>
      <c r="D12" s="10">
        <f>D9*G12</f>
        <v>16663.563667150458</v>
      </c>
      <c r="E12" s="11">
        <f>E9*G12</f>
        <v>22457.833139816157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30174.22894049346</v>
      </c>
      <c r="C13" s="1"/>
      <c r="D13" s="10">
        <f>D9*G13</f>
        <v>18273.908055152391</v>
      </c>
      <c r="E13" s="11">
        <f>E9*G13</f>
        <v>24628.127939042086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39307.42467343976</v>
      </c>
      <c r="C14" s="1"/>
      <c r="D14" s="10">
        <f>D9*G14</f>
        <v>23805.090953072086</v>
      </c>
      <c r="E14" s="11">
        <f>E9*G14</f>
        <v>32082.61877116594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26474.706618287368</v>
      </c>
      <c r="C15" s="1"/>
      <c r="D15" s="10">
        <f>D9*G15</f>
        <v>16033.428906627962</v>
      </c>
      <c r="E15" s="11">
        <f>E9*G15</f>
        <v>21608.587348814704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1156.100725689405</v>
      </c>
      <c r="C16" s="1"/>
      <c r="D16" s="10">
        <f>D9*G16</f>
        <v>700.14973391388492</v>
      </c>
      <c r="E16" s="11">
        <f>E9*G16</f>
        <v>943.60643444605716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53643.073671988379</v>
      </c>
      <c r="C17" s="1"/>
      <c r="D17" s="10">
        <f>D9*G17</f>
        <v>32486.947653604253</v>
      </c>
      <c r="E17" s="11">
        <f>E9*G17</f>
        <v>43783.338558297044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4971.2331204644406</v>
      </c>
      <c r="C18" s="1"/>
      <c r="D18" s="10">
        <f>D9*G18</f>
        <v>3010.6438558297045</v>
      </c>
      <c r="E18" s="11">
        <f>E9*G18</f>
        <v>4057.5076681180453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348</v>
      </c>
      <c r="C19" s="1"/>
      <c r="D19" s="10" t="s">
        <v>349</v>
      </c>
      <c r="E19" s="11" t="s">
        <v>350</v>
      </c>
    </row>
    <row r="20" spans="1:8" ht="13.5" customHeight="1" thickBot="1">
      <c r="A20" s="20" t="s">
        <v>21</v>
      </c>
      <c r="B20" s="10"/>
      <c r="C20" s="1"/>
      <c r="D20" s="10" t="s">
        <v>182</v>
      </c>
      <c r="E20" s="11" t="s">
        <v>197</v>
      </c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194995.5</v>
      </c>
      <c r="C23" s="1"/>
      <c r="D23" s="1"/>
      <c r="E23" s="6">
        <v>261185.4</v>
      </c>
    </row>
    <row r="24" spans="1:8" ht="12.75" customHeight="1">
      <c r="A24" s="18" t="s">
        <v>5</v>
      </c>
      <c r="B24" s="10" t="s">
        <v>346</v>
      </c>
      <c r="C24" s="1"/>
      <c r="D24" s="1"/>
      <c r="E24" s="11" t="s">
        <v>347</v>
      </c>
    </row>
    <row r="25" spans="1:8" ht="12.75" customHeight="1">
      <c r="A25" s="18" t="s">
        <v>6</v>
      </c>
      <c r="B25" s="10">
        <v>144720.95000000001</v>
      </c>
      <c r="C25" s="1"/>
      <c r="D25" s="1"/>
      <c r="E25" s="11">
        <v>195043.45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33747.217174649253</v>
      </c>
      <c r="C27" s="1"/>
      <c r="D27" s="1"/>
      <c r="E27" s="11">
        <f>E25*G27</f>
        <v>45481.830140299957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16663.563667150458</v>
      </c>
      <c r="C28" s="1"/>
      <c r="D28" s="1"/>
      <c r="E28" s="11">
        <f>E25*G28</f>
        <v>22457.833139816157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18273.908055152391</v>
      </c>
      <c r="C29" s="1"/>
      <c r="D29" s="1"/>
      <c r="E29" s="11">
        <f>E25*G29</f>
        <v>24628.127939042086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23805.090953072086</v>
      </c>
      <c r="C30" s="1"/>
      <c r="D30" s="1"/>
      <c r="E30" s="11">
        <f>E25*G30</f>
        <v>32082.61877116594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16033.428906627962</v>
      </c>
      <c r="C31" s="1"/>
      <c r="D31" s="1"/>
      <c r="E31" s="11">
        <f>E25*G31</f>
        <v>21608.587348814704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700.14973391388492</v>
      </c>
      <c r="C32" s="1"/>
      <c r="D32" s="1"/>
      <c r="E32" s="11">
        <f>E25*G32</f>
        <v>943.60643444605716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32486.947653604253</v>
      </c>
      <c r="C33" s="1"/>
      <c r="D33" s="1"/>
      <c r="E33" s="11">
        <f>E25*G33</f>
        <v>43783.338558297044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3010.6438558297045</v>
      </c>
      <c r="C34" s="1"/>
      <c r="D34" s="1"/>
      <c r="E34" s="11">
        <f>E25*G34</f>
        <v>4057.5076681180453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349</v>
      </c>
      <c r="C35" s="1"/>
      <c r="D35" s="1"/>
      <c r="E35" s="11" t="s">
        <v>350</v>
      </c>
    </row>
    <row r="36" spans="1:8" ht="13.5" customHeight="1" thickBot="1">
      <c r="A36" s="20" t="s">
        <v>21</v>
      </c>
      <c r="B36" s="10" t="s">
        <v>182</v>
      </c>
      <c r="C36" s="1"/>
      <c r="D36" s="1"/>
      <c r="E36" s="11" t="s">
        <v>197</v>
      </c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316609.18</v>
      </c>
      <c r="C39" s="1"/>
      <c r="D39" s="5">
        <v>194995.5</v>
      </c>
      <c r="E39" s="6">
        <v>261185.4</v>
      </c>
    </row>
    <row r="40" spans="1:8" ht="12.75" customHeight="1">
      <c r="A40" s="18" t="s">
        <v>5</v>
      </c>
      <c r="B40" s="10" t="s">
        <v>345</v>
      </c>
      <c r="C40" s="1"/>
      <c r="D40" s="10" t="s">
        <v>346</v>
      </c>
      <c r="E40" s="11" t="s">
        <v>347</v>
      </c>
    </row>
    <row r="41" spans="1:8" ht="12.75" customHeight="1">
      <c r="A41" s="18" t="s">
        <v>6</v>
      </c>
      <c r="B41" s="10">
        <v>238966.02</v>
      </c>
      <c r="C41" s="1"/>
      <c r="D41" s="10">
        <v>144720.95000000001</v>
      </c>
      <c r="E41" s="11">
        <v>195043.45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55724.054978229316</v>
      </c>
      <c r="C43" s="1"/>
      <c r="D43" s="10">
        <f>D41*G43</f>
        <v>33747.217174649253</v>
      </c>
      <c r="E43" s="11">
        <f>E41*G43</f>
        <v>45481.830140299957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27515.197271407833</v>
      </c>
      <c r="C44" s="1"/>
      <c r="D44" s="10">
        <f>D41*G44</f>
        <v>16663.563667150458</v>
      </c>
      <c r="E44" s="11">
        <f>E41*G44</f>
        <v>22457.833139816157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30174.22894049346</v>
      </c>
      <c r="C45" s="1"/>
      <c r="D45" s="10">
        <f>D41*G45</f>
        <v>18273.908055152391</v>
      </c>
      <c r="E45" s="11">
        <f>E41*G45</f>
        <v>24628.127939042086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39307.42467343976</v>
      </c>
      <c r="C46" s="1"/>
      <c r="D46" s="10">
        <f>D41*G46</f>
        <v>23805.090953072086</v>
      </c>
      <c r="E46" s="11">
        <f>E41*G46</f>
        <v>32082.61877116594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26474.706618287368</v>
      </c>
      <c r="C47" s="1"/>
      <c r="D47" s="10">
        <f>D41*G47</f>
        <v>16033.428906627962</v>
      </c>
      <c r="E47" s="11">
        <f>E41*G47</f>
        <v>21608.587348814704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1156.100725689405</v>
      </c>
      <c r="C48" s="1"/>
      <c r="D48" s="10">
        <f>D41*G48</f>
        <v>700.14973391388492</v>
      </c>
      <c r="E48" s="11">
        <f>E41*G48</f>
        <v>943.60643444605716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53643.073671988379</v>
      </c>
      <c r="C49" s="1"/>
      <c r="D49" s="10">
        <f>D41*G49</f>
        <v>32486.947653604253</v>
      </c>
      <c r="E49" s="11">
        <f>E41*G49</f>
        <v>43783.338558297044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4971.2331204644406</v>
      </c>
      <c r="C50" s="1"/>
      <c r="D50" s="10">
        <f>D41*G50</f>
        <v>3010.6438558297045</v>
      </c>
      <c r="E50" s="11">
        <f>E41*G50</f>
        <v>4057.5076681180453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348</v>
      </c>
      <c r="C51" s="1"/>
      <c r="D51" s="10" t="s">
        <v>349</v>
      </c>
      <c r="E51" s="11" t="s">
        <v>350</v>
      </c>
    </row>
    <row r="52" spans="1:8" ht="13.5" customHeight="1" thickBot="1">
      <c r="A52" s="20" t="s">
        <v>21</v>
      </c>
      <c r="B52" s="10"/>
      <c r="C52" s="1"/>
      <c r="D52" s="10" t="s">
        <v>182</v>
      </c>
      <c r="E52" s="11" t="s">
        <v>197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58"/>
  <sheetViews>
    <sheetView topLeftCell="A34" workbookViewId="0">
      <selection activeCell="A54" sqref="A54:D58"/>
    </sheetView>
  </sheetViews>
  <sheetFormatPr defaultColWidth="7.5703125" defaultRowHeight="11.25"/>
  <cols>
    <col min="1" max="1" width="51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5.25" customHeight="1">
      <c r="A1" s="85" t="s">
        <v>784</v>
      </c>
      <c r="B1" s="85"/>
      <c r="C1" s="85"/>
    </row>
    <row r="2" spans="1:8" ht="15">
      <c r="A2" s="58"/>
      <c r="B2" s="58"/>
      <c r="C2" s="58"/>
    </row>
    <row r="3" spans="1:8" ht="34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672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342698.95</v>
      </c>
      <c r="C7" s="1"/>
      <c r="D7" s="5">
        <v>269902.40999999997</v>
      </c>
      <c r="E7" s="6">
        <v>170792.09</v>
      </c>
    </row>
    <row r="8" spans="1:8" ht="12.75" customHeight="1">
      <c r="A8" s="18" t="s">
        <v>5</v>
      </c>
      <c r="B8" s="10" t="s">
        <v>177</v>
      </c>
      <c r="C8" s="1"/>
      <c r="D8" s="10" t="s">
        <v>351</v>
      </c>
      <c r="E8" s="11">
        <v>215.7</v>
      </c>
    </row>
    <row r="9" spans="1:8" ht="12.75" customHeight="1">
      <c r="A9" s="18" t="s">
        <v>6</v>
      </c>
      <c r="B9" s="10">
        <v>258908.83</v>
      </c>
      <c r="C9" s="1"/>
      <c r="D9" s="10">
        <v>202618.28</v>
      </c>
      <c r="E9" s="11">
        <v>128233.67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60374.482854378322</v>
      </c>
      <c r="C11" s="1"/>
      <c r="D11" s="10">
        <f>D9*G11</f>
        <v>47248.191078858246</v>
      </c>
      <c r="E11" s="11">
        <f>E9*G11</f>
        <v>29902.578103531687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29811.466637639085</v>
      </c>
      <c r="C12" s="1"/>
      <c r="D12" s="10">
        <f>D9*G12</f>
        <v>23330.019661344941</v>
      </c>
      <c r="E12" s="11">
        <f>E9*G12</f>
        <v>14765.173420416058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32692.406690856304</v>
      </c>
      <c r="C13" s="1"/>
      <c r="D13" s="10">
        <f>D9*G13</f>
        <v>25584.60139332365</v>
      </c>
      <c r="E13" s="11">
        <f>E9*G13</f>
        <v>16192.059927431055</v>
      </c>
      <c r="G13" s="1">
        <f>H13/H10</f>
        <v>0.12626995645863567</v>
      </c>
      <c r="H13" s="40">
        <v>2.61</v>
      </c>
    </row>
    <row r="14" spans="1:8" ht="22.5">
      <c r="A14" s="13" t="s">
        <v>337</v>
      </c>
      <c r="B14" s="10">
        <f>B9*G14</f>
        <v>42587.809482341552</v>
      </c>
      <c r="C14" s="1"/>
      <c r="D14" s="10">
        <f>D9*G14</f>
        <v>33328.599516207061</v>
      </c>
      <c r="E14" s="11">
        <f>E9*G14</f>
        <v>21093.104886308658</v>
      </c>
      <c r="G14" s="1">
        <f>H14/H10</f>
        <v>0.16448959845186259</v>
      </c>
      <c r="H14" s="40">
        <v>3.4</v>
      </c>
    </row>
    <row r="15" spans="1:8" ht="22.5">
      <c r="A15" s="13" t="s">
        <v>13</v>
      </c>
      <c r="B15" s="10">
        <f>B9*G15</f>
        <v>28684.142268988868</v>
      </c>
      <c r="C15" s="1"/>
      <c r="D15" s="10">
        <f>D9*G15</f>
        <v>22447.792027092401</v>
      </c>
      <c r="E15" s="11">
        <f>E9*G15</f>
        <v>14206.826526366713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1252.5826318335753</v>
      </c>
      <c r="C16" s="1"/>
      <c r="D16" s="10">
        <f>D9*G16</f>
        <v>980.25292694726659</v>
      </c>
      <c r="E16" s="11">
        <f>E9*G16</f>
        <v>620.38543783260764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58119.83411707788</v>
      </c>
      <c r="C17" s="1"/>
      <c r="D17" s="10">
        <f>D9*G17</f>
        <v>45483.735810353159</v>
      </c>
      <c r="E17" s="11">
        <f>E9*G17</f>
        <v>28785.884315432988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5386.1053168843728</v>
      </c>
      <c r="C18" s="1"/>
      <c r="D18" s="10">
        <f>D9*G18</f>
        <v>4215.0875858732461</v>
      </c>
      <c r="E18" s="11">
        <f>E9*G18</f>
        <v>2667.6573826802123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352</v>
      </c>
      <c r="C19" s="1"/>
      <c r="D19" s="10" t="s">
        <v>353</v>
      </c>
      <c r="E19" s="11" t="s">
        <v>354</v>
      </c>
    </row>
    <row r="20" spans="1:8" ht="13.5" customHeight="1" thickBot="1">
      <c r="A20" s="20" t="s">
        <v>21</v>
      </c>
      <c r="B20" s="10"/>
      <c r="C20" s="1"/>
      <c r="D20" s="10" t="s">
        <v>313</v>
      </c>
      <c r="E20" s="11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269902.40999999997</v>
      </c>
      <c r="C23" s="1"/>
      <c r="D23" s="1"/>
      <c r="E23" s="6">
        <v>170792.09</v>
      </c>
    </row>
    <row r="24" spans="1:8" ht="12.75" customHeight="1">
      <c r="A24" s="18" t="s">
        <v>5</v>
      </c>
      <c r="B24" s="10" t="s">
        <v>351</v>
      </c>
      <c r="C24" s="1"/>
      <c r="D24" s="1"/>
      <c r="E24" s="11">
        <v>215.7</v>
      </c>
    </row>
    <row r="25" spans="1:8" ht="12.75" customHeight="1">
      <c r="A25" s="18" t="s">
        <v>6</v>
      </c>
      <c r="B25" s="10">
        <v>202618.28</v>
      </c>
      <c r="C25" s="1"/>
      <c r="D25" s="1"/>
      <c r="E25" s="11">
        <v>128233.67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47248.191078858246</v>
      </c>
      <c r="C27" s="1"/>
      <c r="D27" s="1"/>
      <c r="E27" s="11">
        <f>E25*G27</f>
        <v>29902.578103531687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23330.019661344941</v>
      </c>
      <c r="C28" s="1"/>
      <c r="D28" s="1"/>
      <c r="E28" s="11">
        <f>E25*G28</f>
        <v>14765.173420416058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25584.60139332365</v>
      </c>
      <c r="C29" s="1"/>
      <c r="D29" s="1"/>
      <c r="E29" s="11">
        <f>E25*G29</f>
        <v>16192.059927431055</v>
      </c>
      <c r="G29" s="1">
        <f>H29/H26</f>
        <v>0.12626995645863567</v>
      </c>
      <c r="H29" s="40">
        <v>2.61</v>
      </c>
    </row>
    <row r="30" spans="1:8" ht="22.5">
      <c r="A30" s="13" t="s">
        <v>337</v>
      </c>
      <c r="B30" s="10">
        <f>B25*G30</f>
        <v>33328.599516207061</v>
      </c>
      <c r="C30" s="1"/>
      <c r="D30" s="1"/>
      <c r="E30" s="11">
        <f>E25*G30</f>
        <v>21093.104886308658</v>
      </c>
      <c r="G30" s="1">
        <f>H30/H26</f>
        <v>0.16448959845186259</v>
      </c>
      <c r="H30" s="40">
        <v>3.4</v>
      </c>
    </row>
    <row r="31" spans="1:8" ht="22.5">
      <c r="A31" s="13" t="s">
        <v>13</v>
      </c>
      <c r="B31" s="10">
        <f>B25*G31</f>
        <v>22447.792027092401</v>
      </c>
      <c r="C31" s="1"/>
      <c r="D31" s="1"/>
      <c r="E31" s="11">
        <f>E25*G31</f>
        <v>14206.826526366713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980.25292694726659</v>
      </c>
      <c r="C32" s="1"/>
      <c r="D32" s="1"/>
      <c r="E32" s="11">
        <f>E25*G32</f>
        <v>620.38543783260764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45483.735810353159</v>
      </c>
      <c r="C33" s="1"/>
      <c r="D33" s="1"/>
      <c r="E33" s="11">
        <f>E25*G33</f>
        <v>28785.884315432988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4215.0875858732461</v>
      </c>
      <c r="C34" s="1"/>
      <c r="D34" s="1"/>
      <c r="E34" s="11">
        <f>E25*G34</f>
        <v>2667.6573826802123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353</v>
      </c>
      <c r="C35" s="1"/>
      <c r="D35" s="1"/>
      <c r="E35" s="11" t="s">
        <v>354</v>
      </c>
    </row>
    <row r="36" spans="1:8" ht="13.5" customHeight="1" thickBot="1">
      <c r="A36" s="20" t="s">
        <v>21</v>
      </c>
      <c r="B36" s="10" t="s">
        <v>313</v>
      </c>
      <c r="C36" s="1"/>
      <c r="D36" s="1"/>
      <c r="E36" s="11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342698.95</v>
      </c>
      <c r="C39" s="1"/>
      <c r="D39" s="5">
        <v>269902.40999999997</v>
      </c>
      <c r="E39" s="6">
        <v>170792.09</v>
      </c>
    </row>
    <row r="40" spans="1:8" ht="12.75" customHeight="1">
      <c r="A40" s="18" t="s">
        <v>5</v>
      </c>
      <c r="B40" s="10" t="s">
        <v>177</v>
      </c>
      <c r="C40" s="1"/>
      <c r="D40" s="10" t="s">
        <v>351</v>
      </c>
      <c r="E40" s="11">
        <v>215.7</v>
      </c>
    </row>
    <row r="41" spans="1:8" ht="12.75" customHeight="1">
      <c r="A41" s="18" t="s">
        <v>6</v>
      </c>
      <c r="B41" s="10">
        <v>258908.83</v>
      </c>
      <c r="C41" s="1"/>
      <c r="D41" s="10">
        <v>202618.28</v>
      </c>
      <c r="E41" s="11">
        <v>128233.67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60374.482854378322</v>
      </c>
      <c r="C43" s="1"/>
      <c r="D43" s="10">
        <f>D41*G43</f>
        <v>47248.191078858246</v>
      </c>
      <c r="E43" s="11">
        <f>E41*G43</f>
        <v>29902.578103531687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29811.466637639085</v>
      </c>
      <c r="C44" s="1"/>
      <c r="D44" s="10">
        <f>D41*G44</f>
        <v>23330.019661344941</v>
      </c>
      <c r="E44" s="11">
        <f>E41*G44</f>
        <v>14765.173420416058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32692.406690856304</v>
      </c>
      <c r="C45" s="1"/>
      <c r="D45" s="10">
        <f>D41*G45</f>
        <v>25584.60139332365</v>
      </c>
      <c r="E45" s="11">
        <f>E41*G45</f>
        <v>16192.059927431055</v>
      </c>
      <c r="G45" s="1">
        <f>H45/H42</f>
        <v>0.12626995645863567</v>
      </c>
      <c r="H45" s="40">
        <v>2.61</v>
      </c>
    </row>
    <row r="46" spans="1:8" ht="22.5">
      <c r="A46" s="13" t="s">
        <v>337</v>
      </c>
      <c r="B46" s="10">
        <f>B41*G46</f>
        <v>42587.809482341552</v>
      </c>
      <c r="C46" s="1"/>
      <c r="D46" s="10">
        <f>D41*G46</f>
        <v>33328.599516207061</v>
      </c>
      <c r="E46" s="11">
        <f>E41*G46</f>
        <v>21093.104886308658</v>
      </c>
      <c r="G46" s="1">
        <f>H46/H42</f>
        <v>0.16448959845186259</v>
      </c>
      <c r="H46" s="40">
        <v>3.4</v>
      </c>
    </row>
    <row r="47" spans="1:8" ht="22.5">
      <c r="A47" s="13" t="s">
        <v>13</v>
      </c>
      <c r="B47" s="10">
        <f>B41*G47</f>
        <v>28684.142268988868</v>
      </c>
      <c r="C47" s="1"/>
      <c r="D47" s="10">
        <f>D41*G47</f>
        <v>22447.792027092401</v>
      </c>
      <c r="E47" s="11">
        <f>E41*G47</f>
        <v>14206.826526366713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1252.5826318335753</v>
      </c>
      <c r="C48" s="1"/>
      <c r="D48" s="10">
        <f>D41*G48</f>
        <v>980.25292694726659</v>
      </c>
      <c r="E48" s="11">
        <f>E41*G48</f>
        <v>620.38543783260764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58119.83411707788</v>
      </c>
      <c r="C49" s="1"/>
      <c r="D49" s="10">
        <f>D41*G49</f>
        <v>45483.735810353159</v>
      </c>
      <c r="E49" s="11">
        <f>E41*G49</f>
        <v>28785.884315432988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5386.1053168843728</v>
      </c>
      <c r="C50" s="1"/>
      <c r="D50" s="10">
        <f>D41*G50</f>
        <v>4215.0875858732461</v>
      </c>
      <c r="E50" s="11">
        <f>E41*G50</f>
        <v>2667.6573826802123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352</v>
      </c>
      <c r="C51" s="1"/>
      <c r="D51" s="10" t="s">
        <v>353</v>
      </c>
      <c r="E51" s="11" t="s">
        <v>354</v>
      </c>
    </row>
    <row r="52" spans="1:8" ht="13.5" customHeight="1" thickBot="1">
      <c r="A52" s="20" t="s">
        <v>21</v>
      </c>
      <c r="B52" s="10"/>
      <c r="C52" s="1"/>
      <c r="D52" s="10" t="s">
        <v>313</v>
      </c>
      <c r="E52" s="11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36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58"/>
  <sheetViews>
    <sheetView topLeftCell="A34" workbookViewId="0">
      <selection activeCell="A54" sqref="A54:D58"/>
    </sheetView>
  </sheetViews>
  <sheetFormatPr defaultColWidth="7.5703125" defaultRowHeight="11.25"/>
  <cols>
    <col min="1" max="1" width="59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74.25" customHeight="1">
      <c r="A1" s="85" t="s">
        <v>785</v>
      </c>
      <c r="B1" s="85"/>
      <c r="C1" s="85"/>
    </row>
    <row r="2" spans="1:8" ht="15">
      <c r="A2" s="58"/>
      <c r="B2" s="58"/>
      <c r="C2" s="58"/>
    </row>
    <row r="3" spans="1:8" ht="41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671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265898.88</v>
      </c>
      <c r="C7" s="1"/>
      <c r="D7" s="5">
        <v>276865.58</v>
      </c>
      <c r="E7" s="6">
        <v>43115.88</v>
      </c>
    </row>
    <row r="8" spans="1:8" ht="12.75" customHeight="1">
      <c r="A8" s="18" t="s">
        <v>5</v>
      </c>
      <c r="B8" s="10" t="s">
        <v>355</v>
      </c>
      <c r="C8" s="1"/>
      <c r="D8" s="10" t="s">
        <v>356</v>
      </c>
      <c r="E8" s="11">
        <v>345</v>
      </c>
    </row>
    <row r="9" spans="1:8" ht="12.75" customHeight="1">
      <c r="A9" s="18" t="s">
        <v>6</v>
      </c>
      <c r="B9" s="10">
        <v>203318.64</v>
      </c>
      <c r="C9" s="1"/>
      <c r="D9" s="10">
        <v>209454.42</v>
      </c>
      <c r="E9" s="11">
        <v>33115.58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47411.506763425255</v>
      </c>
      <c r="C11" s="1"/>
      <c r="D11" s="10">
        <f>D9*G11</f>
        <v>48842.298229317857</v>
      </c>
      <c r="E11" s="11">
        <f>E9*G11</f>
        <v>7722.1623415578133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23410.661015965165</v>
      </c>
      <c r="C12" s="1"/>
      <c r="D12" s="10">
        <f>D9*G12</f>
        <v>24117.151407837442</v>
      </c>
      <c r="E12" s="11">
        <f>E9*G12</f>
        <v>3813.0179196903719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25673.035820029025</v>
      </c>
      <c r="C13" s="1"/>
      <c r="D13" s="10">
        <f>D9*G13</f>
        <v>26447.800493468792</v>
      </c>
      <c r="E13" s="11">
        <f>E9*G13</f>
        <v>4181.502844702467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33443.801451378808</v>
      </c>
      <c r="C14" s="1"/>
      <c r="D14" s="10">
        <f>D9*G14</f>
        <v>34453.073439767781</v>
      </c>
      <c r="E14" s="11">
        <f>E9*G14</f>
        <v>5447.1684567005323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22525.383918722786</v>
      </c>
      <c r="C15" s="1"/>
      <c r="D15" s="10">
        <f>D9*G15</f>
        <v>23205.158287373004</v>
      </c>
      <c r="E15" s="11">
        <f>E9*G15</f>
        <v>3668.8281664247697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983.64121915820033</v>
      </c>
      <c r="C16" s="1"/>
      <c r="D16" s="10">
        <f>D9*G16</f>
        <v>1013.3256894049348</v>
      </c>
      <c r="E16" s="11">
        <f>E9*G16</f>
        <v>160.21083696178036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45640.952568940491</v>
      </c>
      <c r="C17" s="1"/>
      <c r="D17" s="10">
        <f>D9*G17</f>
        <v>47018.311988388967</v>
      </c>
      <c r="E17" s="11">
        <f>E9*G17</f>
        <v>7433.7828350266072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4229.6572423802609</v>
      </c>
      <c r="C18" s="1"/>
      <c r="D18" s="10">
        <f>D9*G18</f>
        <v>4357.3004644412185</v>
      </c>
      <c r="E18" s="11">
        <f>E9*G18</f>
        <v>688.90659893565544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357</v>
      </c>
      <c r="C19" s="1"/>
      <c r="D19" s="10" t="s">
        <v>358</v>
      </c>
      <c r="E19" s="11" t="s">
        <v>359</v>
      </c>
    </row>
    <row r="20" spans="1:8" ht="13.5" customHeight="1" thickBot="1">
      <c r="A20" s="20" t="s">
        <v>21</v>
      </c>
      <c r="B20" s="10"/>
      <c r="C20" s="1"/>
      <c r="D20" s="10" t="s">
        <v>313</v>
      </c>
      <c r="E20" s="11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276865.58</v>
      </c>
      <c r="C23" s="1"/>
      <c r="D23" s="1"/>
      <c r="E23" s="6">
        <v>43115.88</v>
      </c>
    </row>
    <row r="24" spans="1:8" ht="12.75" customHeight="1">
      <c r="A24" s="18" t="s">
        <v>5</v>
      </c>
      <c r="B24" s="10" t="s">
        <v>356</v>
      </c>
      <c r="C24" s="1"/>
      <c r="D24" s="1"/>
      <c r="E24" s="11">
        <v>345</v>
      </c>
    </row>
    <row r="25" spans="1:8" ht="12.75" customHeight="1">
      <c r="A25" s="18" t="s">
        <v>6</v>
      </c>
      <c r="B25" s="10">
        <v>209454.42</v>
      </c>
      <c r="C25" s="1"/>
      <c r="D25" s="1"/>
      <c r="E25" s="11">
        <v>33115.58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48842.298229317857</v>
      </c>
      <c r="C27" s="1"/>
      <c r="D27" s="1"/>
      <c r="E27" s="11">
        <f>E25*G27</f>
        <v>7722.1623415578133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24117.151407837442</v>
      </c>
      <c r="C28" s="1"/>
      <c r="D28" s="1"/>
      <c r="E28" s="11">
        <f>E25*G28</f>
        <v>3813.0179196903719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26447.800493468792</v>
      </c>
      <c r="C29" s="1"/>
      <c r="D29" s="1"/>
      <c r="E29" s="11">
        <f>E25*G29</f>
        <v>4181.502844702467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34453.073439767781</v>
      </c>
      <c r="C30" s="1"/>
      <c r="D30" s="1"/>
      <c r="E30" s="11">
        <f>E25*G30</f>
        <v>5447.1684567005323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23205.158287373004</v>
      </c>
      <c r="C31" s="1"/>
      <c r="D31" s="1"/>
      <c r="E31" s="11">
        <f>E25*G31</f>
        <v>3668.8281664247697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1013.3256894049348</v>
      </c>
      <c r="C32" s="1"/>
      <c r="D32" s="1"/>
      <c r="E32" s="11">
        <f>E25*G32</f>
        <v>160.21083696178036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47018.311988388967</v>
      </c>
      <c r="C33" s="1"/>
      <c r="D33" s="1"/>
      <c r="E33" s="11">
        <f>E25*G33</f>
        <v>7433.7828350266072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4357.3004644412185</v>
      </c>
      <c r="C34" s="1"/>
      <c r="D34" s="1"/>
      <c r="E34" s="11">
        <f>E25*G34</f>
        <v>688.90659893565544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358</v>
      </c>
      <c r="C35" s="1"/>
      <c r="D35" s="1"/>
      <c r="E35" s="11" t="s">
        <v>359</v>
      </c>
    </row>
    <row r="36" spans="1:8" ht="13.5" customHeight="1" thickBot="1">
      <c r="A36" s="20" t="s">
        <v>21</v>
      </c>
      <c r="B36" s="10" t="s">
        <v>313</v>
      </c>
      <c r="C36" s="1"/>
      <c r="D36" s="1"/>
      <c r="E36" s="11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265898.88</v>
      </c>
      <c r="C39" s="1"/>
      <c r="D39" s="5">
        <v>276865.58</v>
      </c>
      <c r="E39" s="6">
        <v>43115.88</v>
      </c>
    </row>
    <row r="40" spans="1:8" ht="12.75" customHeight="1">
      <c r="A40" s="18" t="s">
        <v>5</v>
      </c>
      <c r="B40" s="10" t="s">
        <v>355</v>
      </c>
      <c r="C40" s="1"/>
      <c r="D40" s="10" t="s">
        <v>356</v>
      </c>
      <c r="E40" s="11">
        <v>345</v>
      </c>
    </row>
    <row r="41" spans="1:8" ht="12.75" customHeight="1">
      <c r="A41" s="18" t="s">
        <v>6</v>
      </c>
      <c r="B41" s="10">
        <v>203318.64</v>
      </c>
      <c r="C41" s="1"/>
      <c r="D41" s="10">
        <v>209454.42</v>
      </c>
      <c r="E41" s="11">
        <v>33115.58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47411.506763425255</v>
      </c>
      <c r="C43" s="1"/>
      <c r="D43" s="10">
        <f>D41*G43</f>
        <v>48842.298229317857</v>
      </c>
      <c r="E43" s="11">
        <f>E41*G43</f>
        <v>7722.1623415578133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23410.661015965165</v>
      </c>
      <c r="C44" s="1"/>
      <c r="D44" s="10">
        <f>D41*G44</f>
        <v>24117.151407837442</v>
      </c>
      <c r="E44" s="11">
        <f>E41*G44</f>
        <v>3813.0179196903719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25673.035820029025</v>
      </c>
      <c r="C45" s="1"/>
      <c r="D45" s="10">
        <f>D41*G45</f>
        <v>26447.800493468792</v>
      </c>
      <c r="E45" s="11">
        <f>E41*G45</f>
        <v>4181.502844702467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33443.801451378808</v>
      </c>
      <c r="C46" s="1"/>
      <c r="D46" s="10">
        <f>D41*G46</f>
        <v>34453.073439767781</v>
      </c>
      <c r="E46" s="11">
        <f>E41*G46</f>
        <v>5447.1684567005323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22525.383918722786</v>
      </c>
      <c r="C47" s="1"/>
      <c r="D47" s="10">
        <f>D41*G47</f>
        <v>23205.158287373004</v>
      </c>
      <c r="E47" s="11">
        <f>E41*G47</f>
        <v>3668.8281664247697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983.64121915820033</v>
      </c>
      <c r="C48" s="1"/>
      <c r="D48" s="10">
        <f>D41*G48</f>
        <v>1013.3256894049348</v>
      </c>
      <c r="E48" s="11">
        <f>E41*G48</f>
        <v>160.21083696178036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45640.952568940491</v>
      </c>
      <c r="C49" s="1"/>
      <c r="D49" s="10">
        <f>D41*G49</f>
        <v>47018.311988388967</v>
      </c>
      <c r="E49" s="11">
        <f>E41*G49</f>
        <v>7433.7828350266072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4229.6572423802609</v>
      </c>
      <c r="C50" s="1"/>
      <c r="D50" s="10">
        <f>D41*G50</f>
        <v>4357.3004644412185</v>
      </c>
      <c r="E50" s="11">
        <f>E41*G50</f>
        <v>688.90659893565544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357</v>
      </c>
      <c r="C51" s="1"/>
      <c r="D51" s="10" t="s">
        <v>358</v>
      </c>
      <c r="E51" s="11" t="s">
        <v>359</v>
      </c>
    </row>
    <row r="52" spans="1:8" ht="13.5" customHeight="1" thickBot="1">
      <c r="A52" s="20" t="s">
        <v>21</v>
      </c>
      <c r="B52" s="10"/>
      <c r="C52" s="1"/>
      <c r="D52" s="10" t="s">
        <v>313</v>
      </c>
      <c r="E52" s="11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58"/>
  <sheetViews>
    <sheetView topLeftCell="A37" workbookViewId="0">
      <selection activeCell="A54" sqref="A54:D58"/>
    </sheetView>
  </sheetViews>
  <sheetFormatPr defaultColWidth="7.5703125" defaultRowHeight="11.25"/>
  <cols>
    <col min="1" max="1" width="62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9.5" customHeight="1">
      <c r="A1" s="85" t="s">
        <v>786</v>
      </c>
      <c r="B1" s="85"/>
      <c r="C1" s="85"/>
    </row>
    <row r="2" spans="1:8" ht="15">
      <c r="A2" s="58"/>
      <c r="B2" s="58"/>
      <c r="C2" s="58"/>
    </row>
    <row r="3" spans="1:8" ht="36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670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287081.08</v>
      </c>
      <c r="C7" s="1"/>
      <c r="D7" s="5">
        <v>319882.95</v>
      </c>
      <c r="E7" s="6">
        <v>61948.78</v>
      </c>
    </row>
    <row r="8" spans="1:8" ht="12.75" customHeight="1">
      <c r="A8" s="18" t="s">
        <v>5</v>
      </c>
      <c r="B8" s="10" t="s">
        <v>360</v>
      </c>
      <c r="C8" s="1"/>
      <c r="D8" s="10" t="s">
        <v>361</v>
      </c>
      <c r="E8" s="11" t="s">
        <v>362</v>
      </c>
    </row>
    <row r="9" spans="1:8" ht="12.75" customHeight="1">
      <c r="A9" s="18" t="s">
        <v>6</v>
      </c>
      <c r="B9" s="10">
        <v>214223.03</v>
      </c>
      <c r="C9" s="1"/>
      <c r="D9" s="10">
        <v>237258.19</v>
      </c>
      <c r="E9" s="11">
        <v>47097.14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49954.281790033863</v>
      </c>
      <c r="C11" s="1"/>
      <c r="D11" s="10">
        <f>D9*G11</f>
        <v>55325.809182389938</v>
      </c>
      <c r="E11" s="11">
        <f>E9*G11</f>
        <v>10982.497087566522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24666.222128688918</v>
      </c>
      <c r="C12" s="1"/>
      <c r="D12" s="10">
        <f>D9*G12</f>
        <v>27318.553081761002</v>
      </c>
      <c r="E12" s="11">
        <f>E9*G12</f>
        <v>5422.8927527818087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27049.932670537004</v>
      </c>
      <c r="C13" s="1"/>
      <c r="D13" s="10">
        <f>D9*G13</f>
        <v>29958.581320754711</v>
      </c>
      <c r="E13" s="11">
        <f>E9*G13</f>
        <v>5946.9538171262684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35237.460183841315</v>
      </c>
      <c r="C14" s="1"/>
      <c r="D14" s="10">
        <f>D9*G14</f>
        <v>39026.504402515719</v>
      </c>
      <c r="E14" s="11">
        <f>E9*G14</f>
        <v>7746.9896468311554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23733.465829704885</v>
      </c>
      <c r="C15" s="1"/>
      <c r="D15" s="10">
        <f>D9*G15</f>
        <v>26285.498553459118</v>
      </c>
      <c r="E15" s="11">
        <f>E9*G15</f>
        <v>5217.8253797774541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1036.3958877600387</v>
      </c>
      <c r="C16" s="1"/>
      <c r="D16" s="10">
        <f>D9*G16</f>
        <v>1147.8383647798742</v>
      </c>
      <c r="E16" s="11">
        <f>E9*G16</f>
        <v>227.8526366715046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48088.769192065789</v>
      </c>
      <c r="C17" s="1"/>
      <c r="D17" s="10">
        <f>D9*G17</f>
        <v>53259.700125786156</v>
      </c>
      <c r="E17" s="11">
        <f>E9*G17</f>
        <v>10572.362341557811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4456.5023173681657</v>
      </c>
      <c r="C18" s="1"/>
      <c r="D18" s="10">
        <f>D9*G18</f>
        <v>4935.7049685534585</v>
      </c>
      <c r="E18" s="11">
        <f>E9*G18</f>
        <v>979.76633768746967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363</v>
      </c>
      <c r="C19" s="1"/>
      <c r="D19" s="10" t="s">
        <v>364</v>
      </c>
      <c r="E19" s="11" t="s">
        <v>365</v>
      </c>
    </row>
    <row r="20" spans="1:8" ht="13.5" customHeight="1" thickBot="1">
      <c r="A20" s="20" t="s">
        <v>21</v>
      </c>
      <c r="B20" s="10" t="s">
        <v>197</v>
      </c>
      <c r="C20" s="1"/>
      <c r="D20" s="10" t="s">
        <v>183</v>
      </c>
      <c r="E20" s="11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319882.95</v>
      </c>
      <c r="C23" s="1"/>
      <c r="D23" s="1"/>
      <c r="E23" s="6">
        <v>61948.78</v>
      </c>
    </row>
    <row r="24" spans="1:8" ht="12.75" customHeight="1">
      <c r="A24" s="18" t="s">
        <v>5</v>
      </c>
      <c r="B24" s="10" t="s">
        <v>361</v>
      </c>
      <c r="C24" s="1"/>
      <c r="D24" s="1"/>
      <c r="E24" s="11" t="s">
        <v>362</v>
      </c>
    </row>
    <row r="25" spans="1:8" ht="12.75" customHeight="1">
      <c r="A25" s="18" t="s">
        <v>6</v>
      </c>
      <c r="B25" s="10">
        <v>237258.19</v>
      </c>
      <c r="C25" s="1"/>
      <c r="D25" s="1"/>
      <c r="E25" s="11">
        <v>47097.14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55325.809182389938</v>
      </c>
      <c r="C27" s="1"/>
      <c r="D27" s="1"/>
      <c r="E27" s="11">
        <f>E25*G27</f>
        <v>10982.497087566522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27318.553081761002</v>
      </c>
      <c r="C28" s="1"/>
      <c r="D28" s="1"/>
      <c r="E28" s="11">
        <f>E25*G28</f>
        <v>5422.8927527818087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29958.581320754711</v>
      </c>
      <c r="C29" s="1"/>
      <c r="D29" s="1"/>
      <c r="E29" s="11">
        <f>E25*G29</f>
        <v>5946.9538171262684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39026.504402515719</v>
      </c>
      <c r="C30" s="1"/>
      <c r="D30" s="1"/>
      <c r="E30" s="11">
        <f>E25*G30</f>
        <v>7746.9896468311554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26285.498553459118</v>
      </c>
      <c r="C31" s="1"/>
      <c r="D31" s="1"/>
      <c r="E31" s="11">
        <f>E25*G31</f>
        <v>5217.8253797774541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1147.8383647798742</v>
      </c>
      <c r="C32" s="1"/>
      <c r="D32" s="1"/>
      <c r="E32" s="11">
        <f>E25*G32</f>
        <v>227.8526366715046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53259.700125786156</v>
      </c>
      <c r="C33" s="1"/>
      <c r="D33" s="1"/>
      <c r="E33" s="11">
        <f>E25*G33</f>
        <v>10572.362341557811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4935.7049685534585</v>
      </c>
      <c r="C34" s="1"/>
      <c r="D34" s="1"/>
      <c r="E34" s="11">
        <f>E25*G34</f>
        <v>979.76633768746967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364</v>
      </c>
      <c r="C35" s="1"/>
      <c r="D35" s="1"/>
      <c r="E35" s="11" t="s">
        <v>365</v>
      </c>
    </row>
    <row r="36" spans="1:8" ht="13.5" customHeight="1" thickBot="1">
      <c r="A36" s="20" t="s">
        <v>21</v>
      </c>
      <c r="B36" s="10" t="s">
        <v>183</v>
      </c>
      <c r="C36" s="1"/>
      <c r="D36" s="1"/>
      <c r="E36" s="11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287081.08</v>
      </c>
      <c r="C39" s="1"/>
      <c r="D39" s="5">
        <v>319882.95</v>
      </c>
      <c r="E39" s="6">
        <v>61948.78</v>
      </c>
    </row>
    <row r="40" spans="1:8" ht="12.75" customHeight="1">
      <c r="A40" s="18" t="s">
        <v>5</v>
      </c>
      <c r="B40" s="10" t="s">
        <v>360</v>
      </c>
      <c r="C40" s="1"/>
      <c r="D40" s="10" t="s">
        <v>361</v>
      </c>
      <c r="E40" s="11" t="s">
        <v>362</v>
      </c>
    </row>
    <row r="41" spans="1:8" ht="12.75" customHeight="1">
      <c r="A41" s="18" t="s">
        <v>6</v>
      </c>
      <c r="B41" s="10">
        <v>214223.03</v>
      </c>
      <c r="C41" s="1"/>
      <c r="D41" s="10">
        <v>237258.19</v>
      </c>
      <c r="E41" s="11">
        <v>47097.14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49954.281790033863</v>
      </c>
      <c r="C43" s="1"/>
      <c r="D43" s="10">
        <f>D41*G43</f>
        <v>55325.809182389938</v>
      </c>
      <c r="E43" s="11">
        <f>E41*G43</f>
        <v>10982.497087566522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24666.222128688918</v>
      </c>
      <c r="C44" s="1"/>
      <c r="D44" s="10">
        <f>D41*G44</f>
        <v>27318.553081761002</v>
      </c>
      <c r="E44" s="11">
        <f>E41*G44</f>
        <v>5422.8927527818087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27049.932670537004</v>
      </c>
      <c r="C45" s="1"/>
      <c r="D45" s="10">
        <f>D41*G45</f>
        <v>29958.581320754711</v>
      </c>
      <c r="E45" s="11">
        <f>E41*G45</f>
        <v>5946.9538171262684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35237.460183841315</v>
      </c>
      <c r="C46" s="1"/>
      <c r="D46" s="10">
        <f>D41*G46</f>
        <v>39026.504402515719</v>
      </c>
      <c r="E46" s="11">
        <f>E41*G46</f>
        <v>7746.9896468311554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23733.465829704885</v>
      </c>
      <c r="C47" s="1"/>
      <c r="D47" s="10">
        <f>D41*G47</f>
        <v>26285.498553459118</v>
      </c>
      <c r="E47" s="11">
        <f>E41*G47</f>
        <v>5217.8253797774541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1036.3958877600387</v>
      </c>
      <c r="C48" s="1"/>
      <c r="D48" s="10">
        <f>D41*G48</f>
        <v>1147.8383647798742</v>
      </c>
      <c r="E48" s="11">
        <f>E41*G48</f>
        <v>227.8526366715046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48088.769192065789</v>
      </c>
      <c r="C49" s="1"/>
      <c r="D49" s="10">
        <f>D41*G49</f>
        <v>53259.700125786156</v>
      </c>
      <c r="E49" s="11">
        <f>E41*G49</f>
        <v>10572.362341557811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4456.5023173681657</v>
      </c>
      <c r="C50" s="1"/>
      <c r="D50" s="10">
        <f>D41*G50</f>
        <v>4935.7049685534585</v>
      </c>
      <c r="E50" s="11">
        <f>E41*G50</f>
        <v>979.76633768746967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363</v>
      </c>
      <c r="C51" s="1"/>
      <c r="D51" s="10" t="s">
        <v>364</v>
      </c>
      <c r="E51" s="11" t="s">
        <v>365</v>
      </c>
    </row>
    <row r="52" spans="1:8" ht="13.5" customHeight="1" thickBot="1">
      <c r="A52" s="20" t="s">
        <v>21</v>
      </c>
      <c r="B52" s="10" t="s">
        <v>197</v>
      </c>
      <c r="C52" s="1"/>
      <c r="D52" s="10" t="s">
        <v>183</v>
      </c>
      <c r="E52" s="11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topLeftCell="A34" workbookViewId="0">
      <selection activeCell="A60" sqref="A60:D64"/>
    </sheetView>
  </sheetViews>
  <sheetFormatPr defaultColWidth="7.5703125" defaultRowHeight="11.25"/>
  <cols>
    <col min="1" max="1" width="59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2" customHeight="1">
      <c r="A1" s="85" t="s">
        <v>628</v>
      </c>
      <c r="B1" s="85"/>
      <c r="C1" s="85"/>
    </row>
    <row r="2" spans="1:7" ht="15">
      <c r="A2" s="58"/>
      <c r="B2" s="58"/>
      <c r="C2" s="58"/>
    </row>
    <row r="3" spans="1:7" ht="25.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629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203902.16</v>
      </c>
      <c r="C7" s="1"/>
      <c r="D7" s="5">
        <v>237457.17</v>
      </c>
      <c r="E7" s="6">
        <v>50861.81</v>
      </c>
    </row>
    <row r="8" spans="1:7" ht="12.75" customHeight="1">
      <c r="A8" s="18" t="s">
        <v>5</v>
      </c>
      <c r="B8" s="10" t="s">
        <v>26</v>
      </c>
      <c r="C8" s="1"/>
      <c r="D8" s="10" t="s">
        <v>27</v>
      </c>
      <c r="E8" s="11" t="s">
        <v>28</v>
      </c>
    </row>
    <row r="9" spans="1:7" ht="12.75" customHeight="1">
      <c r="A9" s="18" t="s">
        <v>6</v>
      </c>
      <c r="B9" s="10">
        <v>155398.79999999999</v>
      </c>
      <c r="C9" s="1"/>
      <c r="D9" s="10">
        <v>182831.07</v>
      </c>
      <c r="E9" s="11">
        <v>38830.36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28.437980399999997</v>
      </c>
      <c r="C11" s="1"/>
      <c r="D11" s="10">
        <f>D9*G11</f>
        <v>33.45808581</v>
      </c>
      <c r="E11" s="11">
        <f>E9*G11</f>
        <v>7.1059558799999998</v>
      </c>
      <c r="G11" s="1">
        <v>1.83E-4</v>
      </c>
    </row>
    <row r="12" spans="1:7" ht="12.75" customHeight="1">
      <c r="A12" s="13" t="s">
        <v>9</v>
      </c>
      <c r="B12" s="10">
        <f>B9*G12</f>
        <v>20001.845744399998</v>
      </c>
      <c r="C12" s="1"/>
      <c r="D12" s="10">
        <f>D9*G12</f>
        <v>23532.73551291</v>
      </c>
      <c r="E12" s="11">
        <f>E9*G12</f>
        <v>4997.9721266799997</v>
      </c>
      <c r="G12" s="1">
        <v>0.12871299999999999</v>
      </c>
    </row>
    <row r="13" spans="1:7" ht="12.75" customHeight="1">
      <c r="A13" s="13" t="s">
        <v>10</v>
      </c>
      <c r="B13" s="10">
        <f>B9*G13</f>
        <v>24646.871275199996</v>
      </c>
      <c r="C13" s="1"/>
      <c r="D13" s="10">
        <f>D9*G13</f>
        <v>28997.73902628</v>
      </c>
      <c r="E13" s="11">
        <f>E9*G13</f>
        <v>6158.6504174399997</v>
      </c>
      <c r="G13" s="1">
        <v>0.15860399999999999</v>
      </c>
    </row>
    <row r="14" spans="1:7" ht="12.75" customHeight="1">
      <c r="A14" s="13" t="s">
        <v>11</v>
      </c>
      <c r="B14" s="10">
        <f>B9*G14</f>
        <v>12892.195245599998</v>
      </c>
      <c r="C14" s="1"/>
      <c r="D14" s="10">
        <f>D9*G14</f>
        <v>15168.03122934</v>
      </c>
      <c r="E14" s="11">
        <f>E9*G14</f>
        <v>3221.4443263199996</v>
      </c>
      <c r="G14" s="1">
        <v>8.2961999999999994E-2</v>
      </c>
    </row>
    <row r="15" spans="1:7" ht="12.75" customHeight="1">
      <c r="A15" s="13" t="s">
        <v>12</v>
      </c>
      <c r="B15" s="10">
        <f>B9*G15</f>
        <v>22182.246307199999</v>
      </c>
      <c r="C15" s="1"/>
      <c r="D15" s="10">
        <f>D9*G15</f>
        <v>26098.038256080003</v>
      </c>
      <c r="E15" s="11">
        <f>G15*E9</f>
        <v>5542.80090784</v>
      </c>
      <c r="G15" s="1">
        <v>0.14274400000000001</v>
      </c>
    </row>
    <row r="16" spans="1:7">
      <c r="A16" s="13" t="s">
        <v>13</v>
      </c>
      <c r="B16" s="10">
        <f>B9*G16</f>
        <v>18200.773652399999</v>
      </c>
      <c r="C16" s="1"/>
      <c r="D16" s="10">
        <f>D9*G16</f>
        <v>21413.723411610001</v>
      </c>
      <c r="E16" s="11">
        <f>E9*G16</f>
        <v>4547.9282542800001</v>
      </c>
      <c r="G16" s="1">
        <v>0.117123</v>
      </c>
    </row>
    <row r="17" spans="1:7" ht="12.75" customHeight="1">
      <c r="A17" s="13" t="s">
        <v>14</v>
      </c>
      <c r="B17" s="10">
        <f>B9*G17</f>
        <v>663.55287599999997</v>
      </c>
      <c r="C17" s="1"/>
      <c r="D17" s="10">
        <f>D9*G17</f>
        <v>780.68866890000004</v>
      </c>
      <c r="E17" s="11">
        <f>E9*G17</f>
        <v>165.80563720000001</v>
      </c>
      <c r="G17" s="1">
        <v>4.2700000000000004E-3</v>
      </c>
    </row>
    <row r="18" spans="1:7" ht="12.75" customHeight="1">
      <c r="A18" s="13" t="s">
        <v>15</v>
      </c>
      <c r="B18" s="10">
        <f>B9*G18</f>
        <v>24078.111667199999</v>
      </c>
      <c r="C18" s="1"/>
      <c r="D18" s="10">
        <f>D9*G18</f>
        <v>28328.57731008</v>
      </c>
      <c r="E18" s="11">
        <f>E9*G18</f>
        <v>6016.5312998400004</v>
      </c>
      <c r="G18" s="1">
        <v>0.154944</v>
      </c>
    </row>
    <row r="19" spans="1:7" ht="22.5">
      <c r="A19" s="13" t="s">
        <v>16</v>
      </c>
      <c r="B19" s="10">
        <f>B9*G19</f>
        <v>28723.137197999997</v>
      </c>
      <c r="C19" s="1"/>
      <c r="D19" s="10">
        <f>D9*G19</f>
        <v>33793.58082345</v>
      </c>
      <c r="E19" s="11">
        <f>E9*G19</f>
        <v>7177.2095906000004</v>
      </c>
      <c r="G19" s="1">
        <v>0.184835</v>
      </c>
    </row>
    <row r="20" spans="1:7" ht="12.75" customHeight="1">
      <c r="A20" s="13" t="s">
        <v>17</v>
      </c>
      <c r="B20" s="10">
        <f>B9*G20</f>
        <v>3981.4726547999999</v>
      </c>
      <c r="C20" s="1"/>
      <c r="D20" s="10">
        <f>D9*G20</f>
        <v>4684.31484447</v>
      </c>
      <c r="E20" s="11">
        <f>E9*G20</f>
        <v>994.87265356000012</v>
      </c>
      <c r="G20" s="1">
        <v>2.5621000000000001E-2</v>
      </c>
    </row>
    <row r="21" spans="1:7" ht="13.5" customHeight="1" thickBot="1">
      <c r="A21" s="20" t="s">
        <v>18</v>
      </c>
      <c r="B21" s="21" t="s">
        <v>29</v>
      </c>
      <c r="C21" s="1"/>
      <c r="D21" s="21" t="s">
        <v>30</v>
      </c>
      <c r="E21" s="22" t="s">
        <v>31</v>
      </c>
    </row>
    <row r="22" spans="1:7" customFormat="1" ht="15">
      <c r="A22" s="92" t="s">
        <v>611</v>
      </c>
      <c r="B22" s="92"/>
      <c r="C22" s="92"/>
    </row>
    <row r="23" spans="1:7" ht="12" thickBot="1">
      <c r="A23" s="92"/>
      <c r="B23" s="92"/>
      <c r="C23" s="92"/>
    </row>
    <row r="24" spans="1:7">
      <c r="A24" s="17" t="s">
        <v>4</v>
      </c>
      <c r="B24" s="5">
        <v>237457.17</v>
      </c>
      <c r="C24" s="5"/>
      <c r="D24" s="1"/>
      <c r="E24" s="6">
        <v>50861.81</v>
      </c>
    </row>
    <row r="25" spans="1:7" ht="12.75" customHeight="1">
      <c r="A25" s="18" t="s">
        <v>5</v>
      </c>
      <c r="B25" s="10" t="s">
        <v>27</v>
      </c>
      <c r="C25" s="10"/>
      <c r="D25" s="1"/>
      <c r="E25" s="11" t="s">
        <v>28</v>
      </c>
    </row>
    <row r="26" spans="1:7" ht="12.75" customHeight="1">
      <c r="A26" s="18" t="s">
        <v>6</v>
      </c>
      <c r="B26" s="10">
        <v>182831.07</v>
      </c>
      <c r="C26" s="10"/>
      <c r="D26" s="1"/>
      <c r="E26" s="11">
        <v>38830.36</v>
      </c>
    </row>
    <row r="27" spans="1:7" ht="12.75" customHeight="1">
      <c r="A27" s="12" t="s">
        <v>7</v>
      </c>
      <c r="B27" s="10"/>
      <c r="C27" s="10"/>
      <c r="D27" s="1"/>
      <c r="E27" s="11"/>
    </row>
    <row r="28" spans="1:7" ht="12.75" customHeight="1">
      <c r="A28" s="13" t="s">
        <v>19</v>
      </c>
      <c r="B28" s="10">
        <f>B26*G28</f>
        <v>33.45808581</v>
      </c>
      <c r="C28" s="10"/>
      <c r="D28" s="1"/>
      <c r="E28" s="11">
        <f>E26*G28</f>
        <v>7.1059558799999998</v>
      </c>
      <c r="G28" s="1">
        <v>1.83E-4</v>
      </c>
    </row>
    <row r="29" spans="1:7" ht="12.75" customHeight="1">
      <c r="A29" s="13" t="s">
        <v>9</v>
      </c>
      <c r="B29" s="10">
        <f>B26*G29</f>
        <v>23532.73551291</v>
      </c>
      <c r="C29" s="10"/>
      <c r="D29" s="1"/>
      <c r="E29" s="11">
        <f>E26*G29</f>
        <v>4997.9721266799997</v>
      </c>
      <c r="G29" s="1">
        <v>0.12871299999999999</v>
      </c>
    </row>
    <row r="30" spans="1:7" ht="12.75" customHeight="1">
      <c r="A30" s="13" t="s">
        <v>10</v>
      </c>
      <c r="B30" s="10">
        <f>B26*G30</f>
        <v>28997.73902628</v>
      </c>
      <c r="C30" s="10"/>
      <c r="D30" s="1"/>
      <c r="E30" s="11">
        <f>E26*G30</f>
        <v>6158.6504174399997</v>
      </c>
      <c r="G30" s="1">
        <v>0.15860399999999999</v>
      </c>
    </row>
    <row r="31" spans="1:7" ht="12.75" customHeight="1">
      <c r="A31" s="13" t="s">
        <v>11</v>
      </c>
      <c r="B31" s="10">
        <f>B26*G31</f>
        <v>15168.03122934</v>
      </c>
      <c r="C31" s="10"/>
      <c r="D31" s="1"/>
      <c r="E31" s="11">
        <f>E26*G31</f>
        <v>3221.4443263199996</v>
      </c>
      <c r="G31" s="1">
        <v>8.2961999999999994E-2</v>
      </c>
    </row>
    <row r="32" spans="1:7" ht="12.75" customHeight="1">
      <c r="A32" s="13" t="s">
        <v>12</v>
      </c>
      <c r="B32" s="10">
        <f>B26*G32</f>
        <v>26098.038256080003</v>
      </c>
      <c r="C32" s="10"/>
      <c r="D32" s="1"/>
      <c r="E32" s="11">
        <f>G32*E26</f>
        <v>5542.80090784</v>
      </c>
      <c r="G32" s="1">
        <v>0.14274400000000001</v>
      </c>
    </row>
    <row r="33" spans="1:7">
      <c r="A33" s="13" t="s">
        <v>13</v>
      </c>
      <c r="B33" s="10">
        <f>B26*G33</f>
        <v>21413.723411610001</v>
      </c>
      <c r="C33" s="10"/>
      <c r="D33" s="1"/>
      <c r="E33" s="11">
        <f>E26*G33</f>
        <v>4547.9282542800001</v>
      </c>
      <c r="G33" s="1">
        <v>0.117123</v>
      </c>
    </row>
    <row r="34" spans="1:7" ht="12.75" customHeight="1">
      <c r="A34" s="13" t="s">
        <v>14</v>
      </c>
      <c r="B34" s="10">
        <f>B26*G34</f>
        <v>780.68866890000004</v>
      </c>
      <c r="C34" s="10"/>
      <c r="D34" s="1"/>
      <c r="E34" s="11">
        <f>E26*G34</f>
        <v>165.80563720000001</v>
      </c>
      <c r="G34" s="1">
        <v>4.2700000000000004E-3</v>
      </c>
    </row>
    <row r="35" spans="1:7" ht="12.75" customHeight="1">
      <c r="A35" s="13" t="s">
        <v>15</v>
      </c>
      <c r="B35" s="10">
        <f>B26*G35</f>
        <v>28328.57731008</v>
      </c>
      <c r="C35" s="10"/>
      <c r="D35" s="1"/>
      <c r="E35" s="11">
        <f>E26*G35</f>
        <v>6016.5312998400004</v>
      </c>
      <c r="G35" s="1">
        <v>0.154944</v>
      </c>
    </row>
    <row r="36" spans="1:7" ht="22.5">
      <c r="A36" s="13" t="s">
        <v>16</v>
      </c>
      <c r="B36" s="10">
        <f>B26*G36</f>
        <v>33793.58082345</v>
      </c>
      <c r="C36" s="10"/>
      <c r="D36" s="1"/>
      <c r="E36" s="11">
        <f>E26*G36</f>
        <v>7177.2095906000004</v>
      </c>
      <c r="G36" s="1">
        <v>0.184835</v>
      </c>
    </row>
    <row r="37" spans="1:7" ht="12.75" customHeight="1">
      <c r="A37" s="13" t="s">
        <v>17</v>
      </c>
      <c r="B37" s="10">
        <f>B26*G37</f>
        <v>4684.31484447</v>
      </c>
      <c r="C37" s="10"/>
      <c r="D37" s="1"/>
      <c r="E37" s="11">
        <f>E26*G37</f>
        <v>994.87265356000012</v>
      </c>
      <c r="G37" s="1">
        <v>2.5621000000000001E-2</v>
      </c>
    </row>
    <row r="38" spans="1:7" ht="13.5" customHeight="1" thickBot="1">
      <c r="A38" s="20" t="s">
        <v>18</v>
      </c>
      <c r="B38" s="21" t="s">
        <v>30</v>
      </c>
      <c r="C38" s="21"/>
      <c r="D38" s="1"/>
      <c r="E38" s="22" t="s">
        <v>31</v>
      </c>
    </row>
    <row r="39" spans="1:7">
      <c r="A39" s="92" t="s">
        <v>612</v>
      </c>
      <c r="B39" s="92"/>
      <c r="C39" s="92"/>
    </row>
    <row r="40" spans="1:7" ht="12" thickBot="1">
      <c r="A40" s="92"/>
      <c r="B40" s="92"/>
      <c r="C40" s="92"/>
    </row>
    <row r="41" spans="1:7">
      <c r="A41" s="17" t="s">
        <v>4</v>
      </c>
      <c r="B41" s="5">
        <v>203902.16</v>
      </c>
      <c r="C41" s="1"/>
      <c r="D41" s="5">
        <v>237457.17</v>
      </c>
      <c r="E41" s="6">
        <v>50861.81</v>
      </c>
    </row>
    <row r="42" spans="1:7" ht="12.75" customHeight="1">
      <c r="A42" s="18" t="s">
        <v>5</v>
      </c>
      <c r="B42" s="10" t="s">
        <v>26</v>
      </c>
      <c r="C42" s="1"/>
      <c r="D42" s="10" t="s">
        <v>27</v>
      </c>
      <c r="E42" s="11" t="s">
        <v>28</v>
      </c>
    </row>
    <row r="43" spans="1:7" ht="12.75" customHeight="1">
      <c r="A43" s="18" t="s">
        <v>6</v>
      </c>
      <c r="B43" s="10">
        <v>155398.79999999999</v>
      </c>
      <c r="C43" s="1"/>
      <c r="D43" s="10">
        <v>182831.07</v>
      </c>
      <c r="E43" s="11">
        <v>38830.36</v>
      </c>
    </row>
    <row r="44" spans="1:7" ht="12.75" customHeight="1">
      <c r="A44" s="12" t="s">
        <v>7</v>
      </c>
      <c r="B44" s="10"/>
      <c r="C44" s="1"/>
      <c r="D44" s="10"/>
      <c r="E44" s="11"/>
    </row>
    <row r="45" spans="1:7" ht="12.75" customHeight="1">
      <c r="A45" s="13" t="s">
        <v>19</v>
      </c>
      <c r="B45" s="10">
        <f>B43*G45</f>
        <v>28.437980399999997</v>
      </c>
      <c r="C45" s="1"/>
      <c r="D45" s="10">
        <f>D43*G45</f>
        <v>33.45808581</v>
      </c>
      <c r="E45" s="11">
        <f>E43*G45</f>
        <v>7.1059558799999998</v>
      </c>
      <c r="G45" s="1">
        <v>1.83E-4</v>
      </c>
    </row>
    <row r="46" spans="1:7" ht="12.75" customHeight="1">
      <c r="A46" s="13" t="s">
        <v>9</v>
      </c>
      <c r="B46" s="10">
        <f>B43*G46</f>
        <v>20001.845744399998</v>
      </c>
      <c r="C46" s="1"/>
      <c r="D46" s="10">
        <f>D43*G46</f>
        <v>23532.73551291</v>
      </c>
      <c r="E46" s="11">
        <f>E43*G46</f>
        <v>4997.9721266799997</v>
      </c>
      <c r="G46" s="1">
        <v>0.12871299999999999</v>
      </c>
    </row>
    <row r="47" spans="1:7" ht="12.75" customHeight="1">
      <c r="A47" s="13" t="s">
        <v>10</v>
      </c>
      <c r="B47" s="10">
        <f>B43*G47</f>
        <v>24646.871275199996</v>
      </c>
      <c r="C47" s="1"/>
      <c r="D47" s="10">
        <f>D43*G47</f>
        <v>28997.73902628</v>
      </c>
      <c r="E47" s="11">
        <f>E43*G47</f>
        <v>6158.6504174399997</v>
      </c>
      <c r="G47" s="1">
        <v>0.15860399999999999</v>
      </c>
    </row>
    <row r="48" spans="1:7" ht="12.75" customHeight="1">
      <c r="A48" s="13" t="s">
        <v>11</v>
      </c>
      <c r="B48" s="10">
        <f>B43*G48</f>
        <v>12892.195245599998</v>
      </c>
      <c r="C48" s="1"/>
      <c r="D48" s="10">
        <f>D43*G48</f>
        <v>15168.03122934</v>
      </c>
      <c r="E48" s="11">
        <f>E43*G48</f>
        <v>3221.4443263199996</v>
      </c>
      <c r="G48" s="1">
        <v>8.2961999999999994E-2</v>
      </c>
    </row>
    <row r="49" spans="1:7" ht="12.75" customHeight="1">
      <c r="A49" s="13" t="s">
        <v>12</v>
      </c>
      <c r="B49" s="10">
        <f>B43*G49</f>
        <v>22182.246307199999</v>
      </c>
      <c r="C49" s="1"/>
      <c r="D49" s="10">
        <f>D43*G49</f>
        <v>26098.038256080003</v>
      </c>
      <c r="E49" s="11">
        <f>G49*E43</f>
        <v>5542.80090784</v>
      </c>
      <c r="G49" s="1">
        <v>0.14274400000000001</v>
      </c>
    </row>
    <row r="50" spans="1:7">
      <c r="A50" s="13" t="s">
        <v>13</v>
      </c>
      <c r="B50" s="10">
        <f>B43*G50</f>
        <v>18200.773652399999</v>
      </c>
      <c r="C50" s="1"/>
      <c r="D50" s="10">
        <f>D43*G50</f>
        <v>21413.723411610001</v>
      </c>
      <c r="E50" s="11">
        <f>E43*G50</f>
        <v>4547.9282542800001</v>
      </c>
      <c r="G50" s="1">
        <v>0.117123</v>
      </c>
    </row>
    <row r="51" spans="1:7" ht="12.75" customHeight="1">
      <c r="A51" s="13" t="s">
        <v>14</v>
      </c>
      <c r="B51" s="10">
        <f>B43*G51</f>
        <v>663.55287599999997</v>
      </c>
      <c r="C51" s="1"/>
      <c r="D51" s="10">
        <f>D43*G51</f>
        <v>780.68866890000004</v>
      </c>
      <c r="E51" s="11">
        <f>E43*G51</f>
        <v>165.80563720000001</v>
      </c>
      <c r="G51" s="1">
        <v>4.2700000000000004E-3</v>
      </c>
    </row>
    <row r="52" spans="1:7" ht="12.75" customHeight="1">
      <c r="A52" s="13" t="s">
        <v>15</v>
      </c>
      <c r="B52" s="10">
        <f>B43*G52</f>
        <v>24078.111667199999</v>
      </c>
      <c r="C52" s="1"/>
      <c r="D52" s="10">
        <f>D43*G52</f>
        <v>28328.57731008</v>
      </c>
      <c r="E52" s="11">
        <f>E43*G52</f>
        <v>6016.5312998400004</v>
      </c>
      <c r="G52" s="1">
        <v>0.154944</v>
      </c>
    </row>
    <row r="53" spans="1:7" ht="22.5">
      <c r="A53" s="13" t="s">
        <v>16</v>
      </c>
      <c r="B53" s="10">
        <f>B43*G53</f>
        <v>28723.137197999997</v>
      </c>
      <c r="C53" s="1"/>
      <c r="D53" s="10">
        <f>D43*G53</f>
        <v>33793.58082345</v>
      </c>
      <c r="E53" s="11">
        <f>E43*G53</f>
        <v>7177.2095906000004</v>
      </c>
      <c r="G53" s="1">
        <v>0.184835</v>
      </c>
    </row>
    <row r="54" spans="1:7" ht="12.75" customHeight="1">
      <c r="A54" s="13" t="s">
        <v>17</v>
      </c>
      <c r="B54" s="10">
        <f>B43*G54</f>
        <v>3981.4726547999999</v>
      </c>
      <c r="C54" s="1"/>
      <c r="D54" s="10">
        <f>D43*G54</f>
        <v>4684.31484447</v>
      </c>
      <c r="E54" s="11">
        <f>E43*G54</f>
        <v>994.87265356000012</v>
      </c>
      <c r="G54" s="1">
        <v>2.5621000000000001E-2</v>
      </c>
    </row>
    <row r="55" spans="1:7" ht="13.5" customHeight="1" thickBot="1">
      <c r="A55" s="20" t="s">
        <v>18</v>
      </c>
      <c r="B55" s="21" t="s">
        <v>29</v>
      </c>
      <c r="C55" s="1"/>
      <c r="D55" s="21" t="s">
        <v>30</v>
      </c>
      <c r="E55" s="22" t="s">
        <v>31</v>
      </c>
    </row>
    <row r="57" spans="1:7" ht="12.75">
      <c r="A57" s="71" t="s">
        <v>828</v>
      </c>
      <c r="B57" s="72">
        <v>4</v>
      </c>
      <c r="C57" s="72">
        <v>4</v>
      </c>
    </row>
    <row r="58" spans="1:7" ht="12.75">
      <c r="A58" s="73" t="s">
        <v>829</v>
      </c>
      <c r="B58" s="72">
        <v>14</v>
      </c>
      <c r="C58" s="72">
        <v>14</v>
      </c>
    </row>
    <row r="60" spans="1:7" ht="12.75">
      <c r="A60" s="93" t="s">
        <v>832</v>
      </c>
      <c r="B60" s="93"/>
      <c r="C60" s="93"/>
      <c r="D60" s="93"/>
    </row>
    <row r="61" spans="1:7" ht="12">
      <c r="A61" s="82" t="s">
        <v>0</v>
      </c>
      <c r="B61" s="82"/>
      <c r="C61" s="77">
        <f>C24-C43</f>
        <v>0</v>
      </c>
      <c r="D61" s="78" t="e">
        <f>D34-D42</f>
        <v>#VALUE!</v>
      </c>
    </row>
    <row r="62" spans="1:7" ht="12">
      <c r="A62" s="82" t="s">
        <v>1</v>
      </c>
      <c r="B62" s="82"/>
      <c r="C62" s="77">
        <f>C35-C54</f>
        <v>0</v>
      </c>
      <c r="D62" s="79">
        <f>D35-D57</f>
        <v>0</v>
      </c>
    </row>
    <row r="63" spans="1:7" ht="12">
      <c r="A63" s="83" t="s">
        <v>2</v>
      </c>
      <c r="B63" s="83"/>
      <c r="C63" s="80">
        <f>C23-C42</f>
        <v>0</v>
      </c>
      <c r="D63" s="79">
        <f>D36-D58</f>
        <v>0</v>
      </c>
    </row>
    <row r="64" spans="1:7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39:C40"/>
    <mergeCell ref="A60:D60"/>
    <mergeCell ref="A1:C1"/>
    <mergeCell ref="A3:C3"/>
    <mergeCell ref="A5:C6"/>
    <mergeCell ref="A22:C23"/>
  </mergeCells>
  <phoneticPr fontId="10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58"/>
  <sheetViews>
    <sheetView topLeftCell="A31" workbookViewId="0">
      <selection activeCell="A54" sqref="A54:D58"/>
    </sheetView>
  </sheetViews>
  <sheetFormatPr defaultColWidth="7.5703125" defaultRowHeight="11.25"/>
  <cols>
    <col min="1" max="1" width="60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0.25" customHeight="1">
      <c r="A1" s="85" t="s">
        <v>787</v>
      </c>
      <c r="B1" s="85"/>
      <c r="C1" s="85"/>
    </row>
    <row r="2" spans="1:8" ht="15">
      <c r="A2" s="58"/>
      <c r="B2" s="58"/>
      <c r="C2" s="58"/>
    </row>
    <row r="3" spans="1:8" ht="35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669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265061.53999999998</v>
      </c>
      <c r="C7" s="1"/>
      <c r="D7" s="5">
        <v>276070.77</v>
      </c>
      <c r="E7" s="6">
        <v>64587.55</v>
      </c>
    </row>
    <row r="8" spans="1:8">
      <c r="A8" s="18" t="s">
        <v>5</v>
      </c>
      <c r="B8" s="8" t="s">
        <v>177</v>
      </c>
      <c r="C8" s="1"/>
      <c r="D8" s="8" t="s">
        <v>366</v>
      </c>
      <c r="E8" s="9" t="s">
        <v>367</v>
      </c>
    </row>
    <row r="9" spans="1:8">
      <c r="A9" s="18" t="s">
        <v>6</v>
      </c>
      <c r="B9" s="10">
        <v>201663.68</v>
      </c>
      <c r="C9" s="1"/>
      <c r="D9" s="10">
        <v>209475.66</v>
      </c>
      <c r="E9" s="11">
        <v>48348.01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47025.589627479436</v>
      </c>
      <c r="C11" s="1"/>
      <c r="D11" s="10">
        <f>D9*G11</f>
        <v>48847.25114658926</v>
      </c>
      <c r="E11" s="11">
        <f>E9*G11</f>
        <v>11274.185205611999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23220.104421867436</v>
      </c>
      <c r="C12" s="1"/>
      <c r="D12" s="10">
        <f>D9*G12</f>
        <v>24119.597039187225</v>
      </c>
      <c r="E12" s="11">
        <f>E9*G12</f>
        <v>5566.9213255926452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25464.064092888239</v>
      </c>
      <c r="C13" s="1"/>
      <c r="D13" s="10">
        <f>D9*G13</f>
        <v>26450.482467343973</v>
      </c>
      <c r="E13" s="11">
        <f>E9*G13</f>
        <v>6104.9011175616824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33171.577745524912</v>
      </c>
      <c r="C14" s="1"/>
      <c r="D14" s="10">
        <f>D9*G14</f>
        <v>34456.567198838893</v>
      </c>
      <c r="E14" s="11">
        <f>E9*G14</f>
        <v>7952.7447508466375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22342.033246250601</v>
      </c>
      <c r="C15" s="1"/>
      <c r="D15" s="10">
        <f>D9*G15</f>
        <v>23207.511436865017</v>
      </c>
      <c r="E15" s="11">
        <f>E9*G15</f>
        <v>5356.4074939525881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975.63463957426222</v>
      </c>
      <c r="C16" s="1"/>
      <c r="D16" s="10">
        <f>D9*G16</f>
        <v>1013.4284470246735</v>
      </c>
      <c r="E16" s="11">
        <f>E9*G16</f>
        <v>233.9042573778423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45269.447276245759</v>
      </c>
      <c r="C17" s="1"/>
      <c r="D17" s="10">
        <f>D9*G17</f>
        <v>47023.079941944838</v>
      </c>
      <c r="E17" s="11">
        <f>E9*G17</f>
        <v>10853.157542331881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4195.2289501693267</v>
      </c>
      <c r="C18" s="1"/>
      <c r="D18" s="10">
        <f>D9*G18</f>
        <v>4357.7423222060952</v>
      </c>
      <c r="E18" s="11">
        <f>E9*G18</f>
        <v>1005.7883067247217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368</v>
      </c>
      <c r="C19" s="1"/>
      <c r="D19" s="10" t="s">
        <v>369</v>
      </c>
      <c r="E19" s="11" t="s">
        <v>370</v>
      </c>
    </row>
    <row r="20" spans="1:8" ht="12" thickBot="1">
      <c r="A20" s="20" t="s">
        <v>21</v>
      </c>
      <c r="B20" s="10"/>
      <c r="C20" s="1"/>
      <c r="D20" s="10" t="s">
        <v>313</v>
      </c>
      <c r="E20" s="11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276070.77</v>
      </c>
      <c r="C23" s="1"/>
      <c r="D23" s="1"/>
      <c r="E23" s="6">
        <v>64587.55</v>
      </c>
    </row>
    <row r="24" spans="1:8">
      <c r="A24" s="18" t="s">
        <v>5</v>
      </c>
      <c r="B24" s="8" t="s">
        <v>366</v>
      </c>
      <c r="C24" s="1"/>
      <c r="D24" s="1"/>
      <c r="E24" s="9" t="s">
        <v>367</v>
      </c>
    </row>
    <row r="25" spans="1:8">
      <c r="A25" s="18" t="s">
        <v>6</v>
      </c>
      <c r="B25" s="10">
        <v>209475.66</v>
      </c>
      <c r="C25" s="1"/>
      <c r="D25" s="1"/>
      <c r="E25" s="11">
        <v>48348.01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48847.25114658926</v>
      </c>
      <c r="C27" s="1"/>
      <c r="D27" s="1"/>
      <c r="E27" s="11">
        <f>E25*G27</f>
        <v>11274.185205611999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24119.597039187225</v>
      </c>
      <c r="C28" s="1"/>
      <c r="D28" s="1"/>
      <c r="E28" s="11">
        <f>E25*G28</f>
        <v>5566.9213255926452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26450.482467343973</v>
      </c>
      <c r="C29" s="1"/>
      <c r="D29" s="1"/>
      <c r="E29" s="11">
        <f>E25*G29</f>
        <v>6104.9011175616824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34456.567198838893</v>
      </c>
      <c r="C30" s="1"/>
      <c r="D30" s="1"/>
      <c r="E30" s="11">
        <f>E25*G30</f>
        <v>7952.7447508466375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23207.511436865017</v>
      </c>
      <c r="C31" s="1"/>
      <c r="D31" s="1"/>
      <c r="E31" s="11">
        <f>E25*G31</f>
        <v>5356.4074939525881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1013.4284470246735</v>
      </c>
      <c r="C32" s="1"/>
      <c r="D32" s="1"/>
      <c r="E32" s="11">
        <f>E25*G32</f>
        <v>233.9042573778423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47023.079941944838</v>
      </c>
      <c r="C33" s="1"/>
      <c r="D33" s="1"/>
      <c r="E33" s="11">
        <f>E25*G33</f>
        <v>10853.157542331881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4357.7423222060952</v>
      </c>
      <c r="C34" s="1"/>
      <c r="D34" s="1"/>
      <c r="E34" s="11">
        <f>E25*G34</f>
        <v>1005.7883067247217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369</v>
      </c>
      <c r="C35" s="1"/>
      <c r="D35" s="1"/>
      <c r="E35" s="11" t="s">
        <v>370</v>
      </c>
    </row>
    <row r="36" spans="1:8" ht="12" thickBot="1">
      <c r="A36" s="20" t="s">
        <v>21</v>
      </c>
      <c r="B36" s="10" t="s">
        <v>313</v>
      </c>
      <c r="C36" s="1"/>
      <c r="D36" s="1"/>
      <c r="E36" s="11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265061.53999999998</v>
      </c>
      <c r="C39" s="1"/>
      <c r="D39" s="5">
        <v>276070.77</v>
      </c>
      <c r="E39" s="6">
        <v>64587.55</v>
      </c>
    </row>
    <row r="40" spans="1:8">
      <c r="A40" s="18" t="s">
        <v>5</v>
      </c>
      <c r="B40" s="8" t="s">
        <v>177</v>
      </c>
      <c r="C40" s="1"/>
      <c r="D40" s="8" t="s">
        <v>366</v>
      </c>
      <c r="E40" s="9" t="s">
        <v>367</v>
      </c>
    </row>
    <row r="41" spans="1:8">
      <c r="A41" s="18" t="s">
        <v>6</v>
      </c>
      <c r="B41" s="10">
        <v>201663.68</v>
      </c>
      <c r="C41" s="1"/>
      <c r="D41" s="10">
        <v>209475.66</v>
      </c>
      <c r="E41" s="11">
        <v>48348.01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47025.589627479436</v>
      </c>
      <c r="C43" s="1"/>
      <c r="D43" s="10">
        <f>D41*G43</f>
        <v>48847.25114658926</v>
      </c>
      <c r="E43" s="11">
        <f>E41*G43</f>
        <v>11274.185205611999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23220.104421867436</v>
      </c>
      <c r="C44" s="1"/>
      <c r="D44" s="10">
        <f>D41*G44</f>
        <v>24119.597039187225</v>
      </c>
      <c r="E44" s="11">
        <f>E41*G44</f>
        <v>5566.9213255926452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25464.064092888239</v>
      </c>
      <c r="C45" s="1"/>
      <c r="D45" s="10">
        <f>D41*G45</f>
        <v>26450.482467343973</v>
      </c>
      <c r="E45" s="11">
        <f>E41*G45</f>
        <v>6104.9011175616824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33171.577745524912</v>
      </c>
      <c r="C46" s="1"/>
      <c r="D46" s="10">
        <f>D41*G46</f>
        <v>34456.567198838893</v>
      </c>
      <c r="E46" s="11">
        <f>E41*G46</f>
        <v>7952.7447508466375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22342.033246250601</v>
      </c>
      <c r="C47" s="1"/>
      <c r="D47" s="10">
        <f>D41*G47</f>
        <v>23207.511436865017</v>
      </c>
      <c r="E47" s="11">
        <f>E41*G47</f>
        <v>5356.4074939525881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975.63463957426222</v>
      </c>
      <c r="C48" s="1"/>
      <c r="D48" s="10">
        <f>D41*G48</f>
        <v>1013.4284470246735</v>
      </c>
      <c r="E48" s="11">
        <f>E41*G48</f>
        <v>233.9042573778423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45269.447276245759</v>
      </c>
      <c r="C49" s="1"/>
      <c r="D49" s="10">
        <f>D41*G49</f>
        <v>47023.079941944838</v>
      </c>
      <c r="E49" s="11">
        <f>E41*G49</f>
        <v>10853.157542331881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4195.2289501693267</v>
      </c>
      <c r="C50" s="1"/>
      <c r="D50" s="10">
        <f>D41*G50</f>
        <v>4357.7423222060952</v>
      </c>
      <c r="E50" s="11">
        <f>E41*G50</f>
        <v>1005.7883067247217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368</v>
      </c>
      <c r="C51" s="1"/>
      <c r="D51" s="10" t="s">
        <v>369</v>
      </c>
      <c r="E51" s="11" t="s">
        <v>370</v>
      </c>
    </row>
    <row r="52" spans="1:8" ht="12" thickBot="1">
      <c r="A52" s="20" t="s">
        <v>21</v>
      </c>
      <c r="B52" s="10"/>
      <c r="C52" s="1"/>
      <c r="D52" s="10" t="s">
        <v>313</v>
      </c>
      <c r="E52" s="11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58"/>
  <sheetViews>
    <sheetView topLeftCell="A34" workbookViewId="0">
      <selection activeCell="A54" sqref="A54:D58"/>
    </sheetView>
  </sheetViews>
  <sheetFormatPr defaultColWidth="7.5703125" defaultRowHeight="11.25"/>
  <cols>
    <col min="1" max="1" width="62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8" customHeight="1">
      <c r="A1" s="85" t="s">
        <v>788</v>
      </c>
      <c r="B1" s="85"/>
      <c r="C1" s="85"/>
    </row>
    <row r="2" spans="1:8" ht="15">
      <c r="A2" s="58"/>
      <c r="B2" s="58"/>
      <c r="C2" s="58"/>
    </row>
    <row r="3" spans="1:8" ht="34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668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265407.94</v>
      </c>
      <c r="C7" s="1"/>
      <c r="D7" s="5">
        <v>227646.17</v>
      </c>
      <c r="E7" s="6">
        <v>72489.52</v>
      </c>
    </row>
    <row r="8" spans="1:8" ht="12.75" customHeight="1">
      <c r="A8" s="18" t="s">
        <v>5</v>
      </c>
      <c r="B8" s="10" t="s">
        <v>177</v>
      </c>
      <c r="C8" s="1"/>
      <c r="D8" s="10" t="s">
        <v>371</v>
      </c>
      <c r="E8" s="11">
        <v>895</v>
      </c>
    </row>
    <row r="9" spans="1:8" ht="12.75" customHeight="1">
      <c r="A9" s="18" t="s">
        <v>6</v>
      </c>
      <c r="B9" s="10">
        <v>201884.33</v>
      </c>
      <c r="C9" s="1"/>
      <c r="D9" s="10">
        <v>169497.53</v>
      </c>
      <c r="E9" s="11">
        <v>55447.3</v>
      </c>
    </row>
    <row r="10" spans="1:8" ht="12.75" customHeight="1">
      <c r="A10" s="39" t="s">
        <v>333</v>
      </c>
      <c r="B10" s="10"/>
      <c r="C10" s="1"/>
      <c r="D10" s="10"/>
      <c r="E10" s="11"/>
      <c r="F10" s="11"/>
      <c r="H10" s="1">
        <v>20.67</v>
      </c>
    </row>
    <row r="11" spans="1:8" ht="12.75" customHeight="1">
      <c r="A11" s="13" t="s">
        <v>334</v>
      </c>
      <c r="B11" s="10">
        <f>B9*G11</f>
        <v>47077.042602805996</v>
      </c>
      <c r="C11" s="1"/>
      <c r="D11" s="10">
        <f>D9*G11</f>
        <v>39524.823154329948</v>
      </c>
      <c r="E11" s="11">
        <f>E9*G11</f>
        <v>12929.655829704887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23245.510662796318</v>
      </c>
      <c r="C12" s="1"/>
      <c r="D12" s="10">
        <f>D9*G12</f>
        <v>19516.406453797772</v>
      </c>
      <c r="E12" s="11">
        <f>E9*G12</f>
        <v>6384.3528785679719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25491.925558780833</v>
      </c>
      <c r="C13" s="1"/>
      <c r="D13" s="10">
        <f>D9*G13</f>
        <v>21402.445732946293</v>
      </c>
      <c r="E13" s="11">
        <f>E9*G13</f>
        <v>7001.3281567489103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33207.872375423314</v>
      </c>
      <c r="C14" s="1"/>
      <c r="D14" s="10">
        <f>D9*G14</f>
        <v>27880.580648282532</v>
      </c>
      <c r="E14" s="11">
        <f>E9*G14</f>
        <v>9120.5041122399616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22366.478746976289</v>
      </c>
      <c r="C15" s="1"/>
      <c r="D15" s="10">
        <f>D9*G15</f>
        <v>18778.391083696177</v>
      </c>
      <c r="E15" s="11">
        <f>E9*G15</f>
        <v>6142.9277697145617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976.70212868892111</v>
      </c>
      <c r="C16" s="1"/>
      <c r="D16" s="10">
        <f>D9*G16</f>
        <v>820.01707789066279</v>
      </c>
      <c r="E16" s="11">
        <f>E9*G16</f>
        <v>268.25012094823416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45318.97877116593</v>
      </c>
      <c r="C17" s="1"/>
      <c r="D17" s="10">
        <f>D9*G17</f>
        <v>38048.792414126743</v>
      </c>
      <c r="E17" s="11">
        <f>E9*G17</f>
        <v>12446.805611998063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4199.8191533623603</v>
      </c>
      <c r="C18" s="1"/>
      <c r="D18" s="10">
        <f>D9*G18</f>
        <v>3526.0734349298496</v>
      </c>
      <c r="E18" s="11">
        <f>E9*G18</f>
        <v>1153.4755200774068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372</v>
      </c>
      <c r="C19" s="1"/>
      <c r="D19" s="10" t="s">
        <v>373</v>
      </c>
      <c r="E19" s="11" t="s">
        <v>374</v>
      </c>
    </row>
    <row r="20" spans="1:8" ht="13.5" customHeight="1" thickBot="1">
      <c r="A20" s="20" t="s">
        <v>21</v>
      </c>
      <c r="B20" s="21"/>
      <c r="C20" s="1"/>
      <c r="D20" s="21" t="s">
        <v>182</v>
      </c>
      <c r="E20" s="22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227646.17</v>
      </c>
      <c r="C23" s="1"/>
      <c r="D23" s="1"/>
      <c r="E23" s="6">
        <v>72489.52</v>
      </c>
    </row>
    <row r="24" spans="1:8" ht="12.75" customHeight="1">
      <c r="A24" s="18" t="s">
        <v>5</v>
      </c>
      <c r="B24" s="10" t="s">
        <v>371</v>
      </c>
      <c r="C24" s="1"/>
      <c r="D24" s="1"/>
      <c r="E24" s="11">
        <v>895</v>
      </c>
    </row>
    <row r="25" spans="1:8" ht="12.75" customHeight="1">
      <c r="A25" s="18" t="s">
        <v>6</v>
      </c>
      <c r="B25" s="10">
        <v>169497.53</v>
      </c>
      <c r="C25" s="1"/>
      <c r="D25" s="1"/>
      <c r="E25" s="11">
        <v>55447.3</v>
      </c>
    </row>
    <row r="26" spans="1:8" ht="12.75" customHeight="1">
      <c r="A26" s="39" t="s">
        <v>333</v>
      </c>
      <c r="B26" s="10"/>
      <c r="C26" s="1"/>
      <c r="D26" s="1"/>
      <c r="E26" s="11"/>
      <c r="F26" s="11"/>
      <c r="H26" s="1">
        <v>20.67</v>
      </c>
    </row>
    <row r="27" spans="1:8" ht="12.75" customHeight="1">
      <c r="A27" s="13" t="s">
        <v>334</v>
      </c>
      <c r="B27" s="10">
        <f>B25*G27</f>
        <v>39524.823154329948</v>
      </c>
      <c r="C27" s="1"/>
      <c r="D27" s="1"/>
      <c r="E27" s="11">
        <f>E25*G27</f>
        <v>12929.655829704887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19516.406453797772</v>
      </c>
      <c r="C28" s="1"/>
      <c r="D28" s="1"/>
      <c r="E28" s="11">
        <f>E25*G28</f>
        <v>6384.3528785679719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21402.445732946293</v>
      </c>
      <c r="C29" s="1"/>
      <c r="D29" s="1"/>
      <c r="E29" s="11">
        <f>E25*G29</f>
        <v>7001.3281567489103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27880.580648282532</v>
      </c>
      <c r="C30" s="1"/>
      <c r="D30" s="1"/>
      <c r="E30" s="11">
        <f>E25*G30</f>
        <v>9120.5041122399616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18778.391083696177</v>
      </c>
      <c r="C31" s="1"/>
      <c r="D31" s="1"/>
      <c r="E31" s="11">
        <f>E25*G31</f>
        <v>6142.9277697145617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820.01707789066279</v>
      </c>
      <c r="C32" s="1"/>
      <c r="D32" s="1"/>
      <c r="E32" s="11">
        <f>E25*G32</f>
        <v>268.25012094823416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38048.792414126743</v>
      </c>
      <c r="C33" s="1"/>
      <c r="D33" s="1"/>
      <c r="E33" s="11">
        <f>E25*G33</f>
        <v>12446.805611998063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3526.0734349298496</v>
      </c>
      <c r="C34" s="1"/>
      <c r="D34" s="1"/>
      <c r="E34" s="11">
        <f>E25*G34</f>
        <v>1153.4755200774068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373</v>
      </c>
      <c r="C35" s="1"/>
      <c r="D35" s="1"/>
      <c r="E35" s="11" t="s">
        <v>374</v>
      </c>
    </row>
    <row r="36" spans="1:8" ht="13.5" customHeight="1" thickBot="1">
      <c r="A36" s="20" t="s">
        <v>21</v>
      </c>
      <c r="B36" s="21" t="s">
        <v>182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265407.94</v>
      </c>
      <c r="C39" s="1"/>
      <c r="D39" s="5">
        <v>227646.17</v>
      </c>
      <c r="E39" s="6">
        <v>72489.52</v>
      </c>
    </row>
    <row r="40" spans="1:8" ht="12.75" customHeight="1">
      <c r="A40" s="18" t="s">
        <v>5</v>
      </c>
      <c r="B40" s="10" t="s">
        <v>177</v>
      </c>
      <c r="C40" s="1"/>
      <c r="D40" s="10" t="s">
        <v>371</v>
      </c>
      <c r="E40" s="11">
        <v>895</v>
      </c>
    </row>
    <row r="41" spans="1:8" ht="12.75" customHeight="1">
      <c r="A41" s="18" t="s">
        <v>6</v>
      </c>
      <c r="B41" s="10">
        <v>201884.33</v>
      </c>
      <c r="C41" s="1"/>
      <c r="D41" s="10">
        <v>169497.53</v>
      </c>
      <c r="E41" s="11">
        <v>55447.3</v>
      </c>
    </row>
    <row r="42" spans="1:8" ht="12.75" customHeight="1">
      <c r="A42" s="39" t="s">
        <v>333</v>
      </c>
      <c r="B42" s="10"/>
      <c r="C42" s="1"/>
      <c r="D42" s="10"/>
      <c r="E42" s="11"/>
      <c r="F42" s="11"/>
      <c r="H42" s="1">
        <v>20.67</v>
      </c>
    </row>
    <row r="43" spans="1:8" ht="12.75" customHeight="1">
      <c r="A43" s="13" t="s">
        <v>334</v>
      </c>
      <c r="B43" s="10">
        <f>B41*G43</f>
        <v>47077.042602805996</v>
      </c>
      <c r="C43" s="1"/>
      <c r="D43" s="10">
        <f>D41*G43</f>
        <v>39524.823154329948</v>
      </c>
      <c r="E43" s="11">
        <f>E41*G43</f>
        <v>12929.655829704887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23245.510662796318</v>
      </c>
      <c r="C44" s="1"/>
      <c r="D44" s="10">
        <f>D41*G44</f>
        <v>19516.406453797772</v>
      </c>
      <c r="E44" s="11">
        <f>E41*G44</f>
        <v>6384.3528785679719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25491.925558780833</v>
      </c>
      <c r="C45" s="1"/>
      <c r="D45" s="10">
        <f>D41*G45</f>
        <v>21402.445732946293</v>
      </c>
      <c r="E45" s="11">
        <f>E41*G45</f>
        <v>7001.3281567489103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33207.872375423314</v>
      </c>
      <c r="C46" s="1"/>
      <c r="D46" s="10">
        <f>D41*G46</f>
        <v>27880.580648282532</v>
      </c>
      <c r="E46" s="11">
        <f>E41*G46</f>
        <v>9120.5041122399616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22366.478746976289</v>
      </c>
      <c r="C47" s="1"/>
      <c r="D47" s="10">
        <f>D41*G47</f>
        <v>18778.391083696177</v>
      </c>
      <c r="E47" s="11">
        <f>E41*G47</f>
        <v>6142.9277697145617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976.70212868892111</v>
      </c>
      <c r="C48" s="1"/>
      <c r="D48" s="10">
        <f>D41*G48</f>
        <v>820.01707789066279</v>
      </c>
      <c r="E48" s="11">
        <f>E41*G48</f>
        <v>268.25012094823416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45318.97877116593</v>
      </c>
      <c r="C49" s="1"/>
      <c r="D49" s="10">
        <f>D41*G49</f>
        <v>38048.792414126743</v>
      </c>
      <c r="E49" s="11">
        <f>E41*G49</f>
        <v>12446.805611998063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4199.8191533623603</v>
      </c>
      <c r="C50" s="1"/>
      <c r="D50" s="10">
        <f>D41*G50</f>
        <v>3526.0734349298496</v>
      </c>
      <c r="E50" s="11">
        <f>E41*G50</f>
        <v>1153.4755200774068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372</v>
      </c>
      <c r="C51" s="1"/>
      <c r="D51" s="10" t="s">
        <v>373</v>
      </c>
      <c r="E51" s="11" t="s">
        <v>374</v>
      </c>
    </row>
    <row r="52" spans="1:8" ht="13.5" customHeight="1" thickBot="1">
      <c r="A52" s="20" t="s">
        <v>21</v>
      </c>
      <c r="B52" s="21"/>
      <c r="C52" s="1"/>
      <c r="D52" s="21" t="s">
        <v>182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58"/>
  <sheetViews>
    <sheetView topLeftCell="A40" workbookViewId="0">
      <selection activeCell="A54" sqref="A54:D58"/>
    </sheetView>
  </sheetViews>
  <sheetFormatPr defaultColWidth="7.5703125" defaultRowHeight="11.25"/>
  <cols>
    <col min="1" max="1" width="60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5" customHeight="1">
      <c r="A1" s="85" t="s">
        <v>789</v>
      </c>
      <c r="B1" s="85"/>
      <c r="C1" s="85"/>
    </row>
    <row r="2" spans="1:8" ht="15">
      <c r="A2" s="58"/>
      <c r="B2" s="58"/>
      <c r="C2" s="58"/>
    </row>
    <row r="3" spans="1:8" ht="33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667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271852.86</v>
      </c>
      <c r="C7" s="1"/>
      <c r="D7" s="5">
        <v>277653.19</v>
      </c>
      <c r="E7" s="6">
        <v>61860.45</v>
      </c>
    </row>
    <row r="8" spans="1:8" ht="12.75" customHeight="1">
      <c r="A8" s="18" t="s">
        <v>5</v>
      </c>
      <c r="B8" s="10" t="s">
        <v>163</v>
      </c>
      <c r="C8" s="1"/>
      <c r="D8" s="10" t="s">
        <v>375</v>
      </c>
      <c r="E8" s="11" t="s">
        <v>376</v>
      </c>
    </row>
    <row r="9" spans="1:8" ht="12.75" customHeight="1">
      <c r="A9" s="18" t="s">
        <v>6</v>
      </c>
      <c r="B9" s="10">
        <v>205264.9</v>
      </c>
      <c r="C9" s="1"/>
      <c r="D9" s="10">
        <v>203396.89</v>
      </c>
      <c r="E9" s="11">
        <v>47555.16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47865.351620706337</v>
      </c>
      <c r="C11" s="1"/>
      <c r="D11" s="10">
        <f>D9*G11</f>
        <v>47429.753739719403</v>
      </c>
      <c r="E11" s="11">
        <f>E9*G11</f>
        <v>11089.301944847606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23634.758684083208</v>
      </c>
      <c r="C12" s="1"/>
      <c r="D12" s="10">
        <f>D9*G12</f>
        <v>23419.670933720365</v>
      </c>
      <c r="E12" s="11">
        <f>E9*G12</f>
        <v>5475.6304208998545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25918.789985486204</v>
      </c>
      <c r="C13" s="1"/>
      <c r="D13" s="10">
        <f>D9*G13</f>
        <v>25682.916444121911</v>
      </c>
      <c r="E13" s="11">
        <f>E9*G13</f>
        <v>6004.7879825834534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33763.940977261729</v>
      </c>
      <c r="C14" s="1"/>
      <c r="D14" s="10">
        <f>D9*G14</f>
        <v>33456.672762457667</v>
      </c>
      <c r="E14" s="11">
        <f>E9*G14</f>
        <v>7822.3291727140786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22741.007305273339</v>
      </c>
      <c r="C15" s="1"/>
      <c r="D15" s="10">
        <f>D9*G15</f>
        <v>22534.053125302369</v>
      </c>
      <c r="E15" s="11">
        <f>E9*G15</f>
        <v>5268.5687663280114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993.05708756652155</v>
      </c>
      <c r="C16" s="1"/>
      <c r="D16" s="10">
        <f>D9*G16</f>
        <v>984.01978713110793</v>
      </c>
      <c r="E16" s="11">
        <f>E9*G16</f>
        <v>230.06850507982585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46077.84886308659</v>
      </c>
      <c r="C17" s="1"/>
      <c r="D17" s="10">
        <f>D9*G17</f>
        <v>45658.518122883397</v>
      </c>
      <c r="E17" s="11">
        <f>E9*G17</f>
        <v>10675.178635703918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4270.1454765360422</v>
      </c>
      <c r="C18" s="1"/>
      <c r="D18" s="10">
        <f>D9*G18</f>
        <v>4231.2850846637639</v>
      </c>
      <c r="E18" s="11">
        <f>E9*G18</f>
        <v>989.29457184325099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377</v>
      </c>
      <c r="C19" s="1"/>
      <c r="D19" s="10" t="s">
        <v>378</v>
      </c>
      <c r="E19" s="11" t="s">
        <v>379</v>
      </c>
    </row>
    <row r="20" spans="1:8" ht="13.5" customHeight="1" thickBot="1">
      <c r="A20" s="20" t="s">
        <v>21</v>
      </c>
      <c r="B20" s="21"/>
      <c r="C20" s="1"/>
      <c r="D20" s="21" t="s">
        <v>380</v>
      </c>
      <c r="E20" s="28">
        <v>516.9</v>
      </c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277653.19</v>
      </c>
      <c r="C23" s="1"/>
      <c r="D23" s="1"/>
      <c r="E23" s="6">
        <v>61860.45</v>
      </c>
    </row>
    <row r="24" spans="1:8" ht="12.75" customHeight="1">
      <c r="A24" s="18" t="s">
        <v>5</v>
      </c>
      <c r="B24" s="10" t="s">
        <v>375</v>
      </c>
      <c r="C24" s="1"/>
      <c r="D24" s="1"/>
      <c r="E24" s="11" t="s">
        <v>376</v>
      </c>
    </row>
    <row r="25" spans="1:8" ht="12.75" customHeight="1">
      <c r="A25" s="18" t="s">
        <v>6</v>
      </c>
      <c r="B25" s="10">
        <v>203396.89</v>
      </c>
      <c r="C25" s="1"/>
      <c r="D25" s="1"/>
      <c r="E25" s="11">
        <v>47555.16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47429.753739719403</v>
      </c>
      <c r="C27" s="1"/>
      <c r="D27" s="1"/>
      <c r="E27" s="11">
        <f>E25*G27</f>
        <v>11089.301944847606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23419.670933720365</v>
      </c>
      <c r="C28" s="1"/>
      <c r="D28" s="1"/>
      <c r="E28" s="11">
        <f>E25*G28</f>
        <v>5475.6304208998545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25682.916444121911</v>
      </c>
      <c r="C29" s="1"/>
      <c r="D29" s="1"/>
      <c r="E29" s="11">
        <f>E25*G29</f>
        <v>6004.7879825834534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33456.672762457667</v>
      </c>
      <c r="C30" s="1"/>
      <c r="D30" s="1"/>
      <c r="E30" s="11">
        <f>E25*G30</f>
        <v>7822.3291727140786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22534.053125302369</v>
      </c>
      <c r="C31" s="1"/>
      <c r="D31" s="1"/>
      <c r="E31" s="11">
        <f>E25*G31</f>
        <v>5268.5687663280114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984.01978713110793</v>
      </c>
      <c r="C32" s="1"/>
      <c r="D32" s="1"/>
      <c r="E32" s="11">
        <f>E25*G32</f>
        <v>230.06850507982585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45658.518122883397</v>
      </c>
      <c r="C33" s="1"/>
      <c r="D33" s="1"/>
      <c r="E33" s="11">
        <f>E25*G33</f>
        <v>10675.178635703918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4231.2850846637639</v>
      </c>
      <c r="C34" s="1"/>
      <c r="D34" s="1"/>
      <c r="E34" s="11">
        <f>E25*G34</f>
        <v>989.29457184325099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378</v>
      </c>
      <c r="C35" s="1"/>
      <c r="D35" s="1"/>
      <c r="E35" s="11" t="s">
        <v>379</v>
      </c>
    </row>
    <row r="36" spans="1:8" ht="13.5" customHeight="1" thickBot="1">
      <c r="A36" s="20" t="s">
        <v>21</v>
      </c>
      <c r="B36" s="21" t="s">
        <v>380</v>
      </c>
      <c r="C36" s="1"/>
      <c r="D36" s="1"/>
      <c r="E36" s="28">
        <v>516.9</v>
      </c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271852.86</v>
      </c>
      <c r="C39" s="1"/>
      <c r="D39" s="5">
        <v>277653.19</v>
      </c>
      <c r="E39" s="6">
        <v>61860.45</v>
      </c>
    </row>
    <row r="40" spans="1:8" ht="12.75" customHeight="1">
      <c r="A40" s="18" t="s">
        <v>5</v>
      </c>
      <c r="B40" s="10" t="s">
        <v>163</v>
      </c>
      <c r="C40" s="1"/>
      <c r="D40" s="10" t="s">
        <v>375</v>
      </c>
      <c r="E40" s="11" t="s">
        <v>376</v>
      </c>
    </row>
    <row r="41" spans="1:8" ht="12.75" customHeight="1">
      <c r="A41" s="18" t="s">
        <v>6</v>
      </c>
      <c r="B41" s="10">
        <v>205264.9</v>
      </c>
      <c r="C41" s="1"/>
      <c r="D41" s="10">
        <v>203396.89</v>
      </c>
      <c r="E41" s="11">
        <v>47555.16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47865.351620706337</v>
      </c>
      <c r="C43" s="1"/>
      <c r="D43" s="10">
        <f>D41*G43</f>
        <v>47429.753739719403</v>
      </c>
      <c r="E43" s="11">
        <f>E41*G43</f>
        <v>11089.301944847606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23634.758684083208</v>
      </c>
      <c r="C44" s="1"/>
      <c r="D44" s="10">
        <f>D41*G44</f>
        <v>23419.670933720365</v>
      </c>
      <c r="E44" s="11">
        <f>E41*G44</f>
        <v>5475.6304208998545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25918.789985486204</v>
      </c>
      <c r="C45" s="1"/>
      <c r="D45" s="10">
        <f>D41*G45</f>
        <v>25682.916444121911</v>
      </c>
      <c r="E45" s="11">
        <f>E41*G45</f>
        <v>6004.7879825834534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33763.940977261729</v>
      </c>
      <c r="C46" s="1"/>
      <c r="D46" s="10">
        <f>D41*G46</f>
        <v>33456.672762457667</v>
      </c>
      <c r="E46" s="11">
        <f>E41*G46</f>
        <v>7822.3291727140786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22741.007305273339</v>
      </c>
      <c r="C47" s="1"/>
      <c r="D47" s="10">
        <f>D41*G47</f>
        <v>22534.053125302369</v>
      </c>
      <c r="E47" s="11">
        <f>E41*G47</f>
        <v>5268.5687663280114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993.05708756652155</v>
      </c>
      <c r="C48" s="1"/>
      <c r="D48" s="10">
        <f>D41*G48</f>
        <v>984.01978713110793</v>
      </c>
      <c r="E48" s="11">
        <f>E41*G48</f>
        <v>230.06850507982585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46077.84886308659</v>
      </c>
      <c r="C49" s="1"/>
      <c r="D49" s="10">
        <f>D41*G49</f>
        <v>45658.518122883397</v>
      </c>
      <c r="E49" s="11">
        <f>E41*G49</f>
        <v>10675.178635703918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4270.1454765360422</v>
      </c>
      <c r="C50" s="1"/>
      <c r="D50" s="10">
        <f>D41*G50</f>
        <v>4231.2850846637639</v>
      </c>
      <c r="E50" s="11">
        <f>E41*G50</f>
        <v>989.29457184325099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377</v>
      </c>
      <c r="C51" s="1"/>
      <c r="D51" s="10" t="s">
        <v>378</v>
      </c>
      <c r="E51" s="11" t="s">
        <v>379</v>
      </c>
    </row>
    <row r="52" spans="1:8" ht="13.5" customHeight="1" thickBot="1">
      <c r="A52" s="20" t="s">
        <v>21</v>
      </c>
      <c r="B52" s="21"/>
      <c r="C52" s="1"/>
      <c r="D52" s="21" t="s">
        <v>380</v>
      </c>
      <c r="E52" s="28">
        <v>516.9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64"/>
  <sheetViews>
    <sheetView topLeftCell="A23" workbookViewId="0">
      <selection activeCell="A60" sqref="A60:D64"/>
    </sheetView>
  </sheetViews>
  <sheetFormatPr defaultColWidth="7.5703125" defaultRowHeight="11.25"/>
  <cols>
    <col min="1" max="1" width="56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0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6.5" customHeight="1">
      <c r="A1" s="85" t="s">
        <v>790</v>
      </c>
      <c r="B1" s="85"/>
      <c r="C1" s="85"/>
    </row>
    <row r="2" spans="1:8" ht="15">
      <c r="A2" s="58"/>
      <c r="B2" s="58"/>
      <c r="C2" s="58"/>
    </row>
    <row r="3" spans="1:8" ht="28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666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f>366181.48-B9-B10</f>
        <v>343536.68</v>
      </c>
      <c r="C7" s="1"/>
      <c r="D7" s="5">
        <f>395624.33-D9-D10</f>
        <v>338072.33</v>
      </c>
      <c r="E7" s="6">
        <f>174355.36-E9-E10</f>
        <v>148605.96</v>
      </c>
    </row>
    <row r="8" spans="1:8" ht="12.75" customHeight="1">
      <c r="A8" s="18" t="s">
        <v>5</v>
      </c>
      <c r="B8" s="8" t="s">
        <v>381</v>
      </c>
      <c r="C8" s="1"/>
      <c r="D8" s="8" t="s">
        <v>382</v>
      </c>
      <c r="E8" s="9" t="s">
        <v>367</v>
      </c>
    </row>
    <row r="9" spans="1:8" ht="12.75" hidden="1" customHeight="1">
      <c r="A9" s="18" t="s">
        <v>20</v>
      </c>
      <c r="B9" s="10">
        <v>536</v>
      </c>
      <c r="C9" s="1"/>
      <c r="D9" s="10">
        <v>536</v>
      </c>
      <c r="E9" s="11">
        <v>875</v>
      </c>
    </row>
    <row r="10" spans="1:8" ht="12.75" hidden="1" customHeight="1">
      <c r="A10" s="18" t="s">
        <v>32</v>
      </c>
      <c r="B10" s="10">
        <v>22108.799999999999</v>
      </c>
      <c r="C10" s="1"/>
      <c r="D10" s="10">
        <v>57016</v>
      </c>
      <c r="E10" s="11">
        <v>24874.400000000001</v>
      </c>
    </row>
    <row r="11" spans="1:8" ht="12.75" customHeight="1">
      <c r="A11" s="18" t="s">
        <v>6</v>
      </c>
      <c r="B11" s="10">
        <v>255551.68</v>
      </c>
      <c r="C11" s="1"/>
      <c r="D11" s="10">
        <v>245178.91</v>
      </c>
      <c r="E11" s="11">
        <v>111541.62</v>
      </c>
    </row>
    <row r="12" spans="1:8" ht="11.25" customHeight="1">
      <c r="A12" s="39" t="s">
        <v>333</v>
      </c>
      <c r="B12" s="10"/>
      <c r="C12" s="1"/>
      <c r="D12" s="10"/>
      <c r="E12" s="11"/>
      <c r="H12" s="1">
        <v>20.67</v>
      </c>
    </row>
    <row r="13" spans="1:8" ht="12.75" customHeight="1">
      <c r="A13" s="13" t="s">
        <v>334</v>
      </c>
      <c r="B13" s="10">
        <f>B11*G13</f>
        <v>59591.635104015477</v>
      </c>
      <c r="C13" s="1"/>
      <c r="D13" s="10">
        <f>D11*G13</f>
        <v>57172.827585873245</v>
      </c>
      <c r="E13" s="11">
        <f>E11*G13</f>
        <v>26010.189085631348</v>
      </c>
      <c r="G13" s="1">
        <f>H13/H12</f>
        <v>0.2331881954523464</v>
      </c>
      <c r="H13" s="40">
        <v>4.82</v>
      </c>
    </row>
    <row r="14" spans="1:8" ht="12.75" customHeight="1">
      <c r="A14" s="13" t="s">
        <v>335</v>
      </c>
      <c r="B14" s="10">
        <f>B11*G14</f>
        <v>29424.915258829216</v>
      </c>
      <c r="C14" s="1"/>
      <c r="D14" s="10">
        <f>D11*G14</f>
        <v>28230.566318335746</v>
      </c>
      <c r="E14" s="11">
        <f>E11*G14</f>
        <v>12843.20539912917</v>
      </c>
      <c r="G14" s="1">
        <f>H14/H12</f>
        <v>0.1151427189163038</v>
      </c>
      <c r="H14" s="40">
        <v>2.38</v>
      </c>
    </row>
    <row r="15" spans="1:8" ht="12.75" customHeight="1">
      <c r="A15" s="13" t="s">
        <v>336</v>
      </c>
      <c r="B15" s="10">
        <f>B11*G15</f>
        <v>32268.499506531196</v>
      </c>
      <c r="C15" s="1"/>
      <c r="D15" s="10">
        <f>D11*G15</f>
        <v>30958.730290275755</v>
      </c>
      <c r="E15" s="11">
        <f>E11*G15</f>
        <v>14084.355500725685</v>
      </c>
      <c r="G15" s="1">
        <f>H15/H12</f>
        <v>0.12626995645863567</v>
      </c>
      <c r="H15" s="40">
        <v>2.61</v>
      </c>
    </row>
    <row r="16" spans="1:8">
      <c r="A16" s="13" t="s">
        <v>337</v>
      </c>
      <c r="B16" s="10">
        <f>B11*G16</f>
        <v>42035.593226898884</v>
      </c>
      <c r="C16" s="1"/>
      <c r="D16" s="10">
        <f>D11*G16</f>
        <v>40329.380454765356</v>
      </c>
      <c r="E16" s="11">
        <f>E11*G16</f>
        <v>18347.436284470245</v>
      </c>
      <c r="G16" s="1">
        <f>H16/H12</f>
        <v>0.16448959845186259</v>
      </c>
      <c r="H16" s="40">
        <v>3.4</v>
      </c>
    </row>
    <row r="17" spans="1:8">
      <c r="A17" s="13" t="s">
        <v>13</v>
      </c>
      <c r="B17" s="10">
        <f>B11*G17</f>
        <v>28312.208379293657</v>
      </c>
      <c r="C17" s="1"/>
      <c r="D17" s="10">
        <f>D11*G17</f>
        <v>27163.023894533137</v>
      </c>
      <c r="E17" s="11">
        <f>E11*G17</f>
        <v>12357.537968069664</v>
      </c>
      <c r="G17" s="1">
        <f>H17/H12</f>
        <v>0.11078858248669568</v>
      </c>
      <c r="H17" s="40">
        <v>2.29</v>
      </c>
    </row>
    <row r="18" spans="1:8" ht="12.75" customHeight="1">
      <c r="A18" s="13" t="s">
        <v>338</v>
      </c>
      <c r="B18" s="10">
        <f>B11*G18</f>
        <v>1236.340977261732</v>
      </c>
      <c r="C18" s="1"/>
      <c r="D18" s="10">
        <f>D11*G18</f>
        <v>1186.1582486695695</v>
      </c>
      <c r="E18" s="11">
        <f>E11*G18</f>
        <v>539.63047895500722</v>
      </c>
      <c r="G18" s="1">
        <f>H18/H12</f>
        <v>4.8379293662312532E-3</v>
      </c>
      <c r="H18" s="40">
        <v>0.1</v>
      </c>
    </row>
    <row r="19" spans="1:8" ht="22.5">
      <c r="A19" s="13" t="s">
        <v>339</v>
      </c>
      <c r="B19" s="10">
        <f>B11*G19</f>
        <v>57366.221344944352</v>
      </c>
      <c r="C19" s="1"/>
      <c r="D19" s="10">
        <f>D11*G19</f>
        <v>55037.742738268011</v>
      </c>
      <c r="E19" s="11">
        <f>E11*G19</f>
        <v>25038.854223512331</v>
      </c>
      <c r="G19" s="1">
        <f>H19/H12</f>
        <v>0.2244799225931301</v>
      </c>
      <c r="H19" s="40">
        <v>4.6399999999999997</v>
      </c>
    </row>
    <row r="20" spans="1:8" ht="12.75" customHeight="1">
      <c r="A20" s="13" t="s">
        <v>340</v>
      </c>
      <c r="B20" s="10">
        <f>B11*G20</f>
        <v>5316.2662022254462</v>
      </c>
      <c r="C20" s="1"/>
      <c r="D20" s="10">
        <f>D11*G20</f>
        <v>5100.4804692791477</v>
      </c>
      <c r="E20" s="11">
        <f>E11*G20</f>
        <v>2320.4110595065308</v>
      </c>
      <c r="G20" s="1">
        <f>H20/H12</f>
        <v>2.0803096274794385E-2</v>
      </c>
      <c r="H20" s="40">
        <v>0.43</v>
      </c>
    </row>
    <row r="21" spans="1:8" ht="12.75" customHeight="1">
      <c r="A21" s="18" t="s">
        <v>18</v>
      </c>
      <c r="B21" s="10" t="s">
        <v>383</v>
      </c>
      <c r="C21" s="1"/>
      <c r="D21" s="10" t="s">
        <v>384</v>
      </c>
      <c r="E21" s="11" t="s">
        <v>385</v>
      </c>
    </row>
    <row r="22" spans="1:8" ht="13.5" customHeight="1" thickBot="1">
      <c r="A22" s="20" t="s">
        <v>21</v>
      </c>
      <c r="B22" s="21" t="s">
        <v>25</v>
      </c>
      <c r="C22" s="1"/>
      <c r="D22" s="21" t="s">
        <v>387</v>
      </c>
      <c r="E22" s="22"/>
    </row>
    <row r="23" spans="1:8">
      <c r="A23" s="92" t="s">
        <v>611</v>
      </c>
      <c r="B23" s="92"/>
      <c r="C23" s="92"/>
    </row>
    <row r="24" spans="1:8" ht="12" thickBot="1">
      <c r="A24" s="92"/>
      <c r="B24" s="92"/>
      <c r="C24" s="92"/>
    </row>
    <row r="25" spans="1:8">
      <c r="A25" s="17" t="s">
        <v>4</v>
      </c>
      <c r="B25" s="5">
        <f>395624.33-B27-B28</f>
        <v>338072.33</v>
      </c>
      <c r="C25" s="1"/>
      <c r="D25" s="1"/>
      <c r="E25" s="6">
        <f>174355.36-E27-E28</f>
        <v>148605.96</v>
      </c>
    </row>
    <row r="26" spans="1:8" ht="12.75" customHeight="1">
      <c r="A26" s="18" t="s">
        <v>5</v>
      </c>
      <c r="B26" s="8" t="s">
        <v>382</v>
      </c>
      <c r="C26" s="1"/>
      <c r="D26" s="1"/>
      <c r="E26" s="9" t="s">
        <v>367</v>
      </c>
    </row>
    <row r="27" spans="1:8" ht="12.75" hidden="1" customHeight="1">
      <c r="A27" s="18" t="s">
        <v>20</v>
      </c>
      <c r="B27" s="10">
        <v>536</v>
      </c>
      <c r="C27" s="1"/>
      <c r="D27" s="1"/>
      <c r="E27" s="11">
        <v>875</v>
      </c>
    </row>
    <row r="28" spans="1:8" ht="12.75" hidden="1" customHeight="1">
      <c r="A28" s="18" t="s">
        <v>32</v>
      </c>
      <c r="B28" s="10">
        <v>57016</v>
      </c>
      <c r="C28" s="1"/>
      <c r="D28" s="1"/>
      <c r="E28" s="11">
        <v>24874.400000000001</v>
      </c>
    </row>
    <row r="29" spans="1:8" ht="12.75" customHeight="1">
      <c r="A29" s="18" t="s">
        <v>6</v>
      </c>
      <c r="B29" s="10">
        <v>245178.91</v>
      </c>
      <c r="C29" s="1"/>
      <c r="D29" s="1"/>
      <c r="E29" s="11">
        <v>111541.62</v>
      </c>
    </row>
    <row r="30" spans="1:8" ht="11.25" customHeight="1">
      <c r="A30" s="39" t="s">
        <v>333</v>
      </c>
      <c r="B30" s="10"/>
      <c r="C30" s="1"/>
      <c r="D30" s="1"/>
      <c r="E30" s="11"/>
      <c r="H30" s="1">
        <v>20.67</v>
      </c>
    </row>
    <row r="31" spans="1:8" ht="12.75" customHeight="1">
      <c r="A31" s="13" t="s">
        <v>334</v>
      </c>
      <c r="B31" s="10">
        <f>B29*G31</f>
        <v>57172.827585873245</v>
      </c>
      <c r="C31" s="1"/>
      <c r="D31" s="1"/>
      <c r="E31" s="11">
        <f>E29*G31</f>
        <v>26010.189085631348</v>
      </c>
      <c r="G31" s="1">
        <f>H31/H30</f>
        <v>0.2331881954523464</v>
      </c>
      <c r="H31" s="40">
        <v>4.82</v>
      </c>
    </row>
    <row r="32" spans="1:8" ht="12.75" customHeight="1">
      <c r="A32" s="13" t="s">
        <v>335</v>
      </c>
      <c r="B32" s="10">
        <f>B29*G32</f>
        <v>28230.566318335746</v>
      </c>
      <c r="C32" s="1"/>
      <c r="D32" s="1"/>
      <c r="E32" s="11">
        <f>E29*G32</f>
        <v>12843.20539912917</v>
      </c>
      <c r="G32" s="1">
        <f>H32/H30</f>
        <v>0.1151427189163038</v>
      </c>
      <c r="H32" s="40">
        <v>2.38</v>
      </c>
    </row>
    <row r="33" spans="1:8" ht="12.75" customHeight="1">
      <c r="A33" s="13" t="s">
        <v>336</v>
      </c>
      <c r="B33" s="10">
        <f>B29*G33</f>
        <v>30958.730290275755</v>
      </c>
      <c r="C33" s="1"/>
      <c r="D33" s="1"/>
      <c r="E33" s="11">
        <f>E29*G33</f>
        <v>14084.355500725685</v>
      </c>
      <c r="G33" s="1">
        <f>H33/H30</f>
        <v>0.12626995645863567</v>
      </c>
      <c r="H33" s="40">
        <v>2.61</v>
      </c>
    </row>
    <row r="34" spans="1:8">
      <c r="A34" s="13" t="s">
        <v>337</v>
      </c>
      <c r="B34" s="10">
        <f>B29*G34</f>
        <v>40329.380454765356</v>
      </c>
      <c r="C34" s="1"/>
      <c r="D34" s="1"/>
      <c r="E34" s="11">
        <f>E29*G34</f>
        <v>18347.436284470245</v>
      </c>
      <c r="G34" s="1">
        <f>H34/H30</f>
        <v>0.16448959845186259</v>
      </c>
      <c r="H34" s="40">
        <v>3.4</v>
      </c>
    </row>
    <row r="35" spans="1:8">
      <c r="A35" s="13" t="s">
        <v>13</v>
      </c>
      <c r="B35" s="10">
        <f>B29*G35</f>
        <v>27163.023894533137</v>
      </c>
      <c r="C35" s="1"/>
      <c r="D35" s="1"/>
      <c r="E35" s="11">
        <f>E29*G35</f>
        <v>12357.537968069664</v>
      </c>
      <c r="G35" s="1">
        <f>H35/H30</f>
        <v>0.11078858248669568</v>
      </c>
      <c r="H35" s="40">
        <v>2.29</v>
      </c>
    </row>
    <row r="36" spans="1:8" ht="12.75" customHeight="1">
      <c r="A36" s="13" t="s">
        <v>338</v>
      </c>
      <c r="B36" s="10">
        <f>B29*G36</f>
        <v>1186.1582486695695</v>
      </c>
      <c r="C36" s="1"/>
      <c r="D36" s="1"/>
      <c r="E36" s="11">
        <f>E29*G36</f>
        <v>539.63047895500722</v>
      </c>
      <c r="G36" s="1">
        <f>H36/H30</f>
        <v>4.8379293662312532E-3</v>
      </c>
      <c r="H36" s="40">
        <v>0.1</v>
      </c>
    </row>
    <row r="37" spans="1:8" ht="22.5">
      <c r="A37" s="13" t="s">
        <v>339</v>
      </c>
      <c r="B37" s="10">
        <f>B29*G37</f>
        <v>55037.742738268011</v>
      </c>
      <c r="C37" s="1"/>
      <c r="D37" s="1"/>
      <c r="E37" s="11">
        <f>E29*G37</f>
        <v>25038.854223512331</v>
      </c>
      <c r="G37" s="1">
        <f>H37/H30</f>
        <v>0.2244799225931301</v>
      </c>
      <c r="H37" s="40">
        <v>4.6399999999999997</v>
      </c>
    </row>
    <row r="38" spans="1:8" ht="12.75" customHeight="1">
      <c r="A38" s="13" t="s">
        <v>340</v>
      </c>
      <c r="B38" s="10">
        <f>B29*G38</f>
        <v>5100.4804692791477</v>
      </c>
      <c r="C38" s="1"/>
      <c r="D38" s="1"/>
      <c r="E38" s="11">
        <f>E29*G38</f>
        <v>2320.4110595065308</v>
      </c>
      <c r="G38" s="1">
        <f>H38/H30</f>
        <v>2.0803096274794385E-2</v>
      </c>
      <c r="H38" s="40">
        <v>0.43</v>
      </c>
    </row>
    <row r="39" spans="1:8" ht="12.75" customHeight="1">
      <c r="A39" s="18" t="s">
        <v>18</v>
      </c>
      <c r="B39" s="10" t="s">
        <v>384</v>
      </c>
      <c r="C39" s="1"/>
      <c r="D39" s="1"/>
      <c r="E39" s="11" t="s">
        <v>385</v>
      </c>
    </row>
    <row r="40" spans="1:8" ht="13.5" customHeight="1" thickBot="1">
      <c r="A40" s="20" t="s">
        <v>21</v>
      </c>
      <c r="B40" s="21" t="s">
        <v>387</v>
      </c>
      <c r="C40" s="1"/>
      <c r="D40" s="1"/>
      <c r="E40" s="22"/>
    </row>
    <row r="41" spans="1:8">
      <c r="A41" s="101" t="s">
        <v>612</v>
      </c>
      <c r="B41" s="102"/>
    </row>
    <row r="42" spans="1:8" ht="12" thickBot="1">
      <c r="A42" s="98"/>
      <c r="B42" s="99"/>
    </row>
    <row r="43" spans="1:8">
      <c r="A43" s="17" t="s">
        <v>4</v>
      </c>
      <c r="B43" s="5">
        <f>366181.48-B45-B46</f>
        <v>343536.68</v>
      </c>
      <c r="C43" s="1"/>
      <c r="D43" s="5">
        <f>395624.33-D45-D46</f>
        <v>338072.33</v>
      </c>
      <c r="E43" s="6">
        <f>174355.36-E45-E46</f>
        <v>148605.96</v>
      </c>
    </row>
    <row r="44" spans="1:8" ht="12.75" customHeight="1">
      <c r="A44" s="18" t="s">
        <v>5</v>
      </c>
      <c r="B44" s="8" t="s">
        <v>381</v>
      </c>
      <c r="C44" s="1"/>
      <c r="D44" s="8" t="s">
        <v>382</v>
      </c>
      <c r="E44" s="9" t="s">
        <v>367</v>
      </c>
    </row>
    <row r="45" spans="1:8" ht="12.75" hidden="1" customHeight="1">
      <c r="A45" s="18" t="s">
        <v>20</v>
      </c>
      <c r="B45" s="10">
        <v>536</v>
      </c>
      <c r="C45" s="1"/>
      <c r="D45" s="10">
        <v>536</v>
      </c>
      <c r="E45" s="11">
        <v>875</v>
      </c>
    </row>
    <row r="46" spans="1:8" ht="12.75" hidden="1" customHeight="1">
      <c r="A46" s="18" t="s">
        <v>32</v>
      </c>
      <c r="B46" s="10">
        <v>22108.799999999999</v>
      </c>
      <c r="C46" s="1"/>
      <c r="D46" s="10">
        <v>57016</v>
      </c>
      <c r="E46" s="11">
        <v>24874.400000000001</v>
      </c>
    </row>
    <row r="47" spans="1:8" ht="12.75" customHeight="1">
      <c r="A47" s="18" t="s">
        <v>6</v>
      </c>
      <c r="B47" s="10">
        <v>255551.68</v>
      </c>
      <c r="C47" s="1"/>
      <c r="D47" s="10">
        <v>245178.91</v>
      </c>
      <c r="E47" s="11">
        <v>111541.62</v>
      </c>
    </row>
    <row r="48" spans="1:8" ht="11.25" customHeight="1">
      <c r="A48" s="39" t="s">
        <v>333</v>
      </c>
      <c r="B48" s="10"/>
      <c r="C48" s="1"/>
      <c r="D48" s="10"/>
      <c r="E48" s="11"/>
      <c r="H48" s="1">
        <v>20.67</v>
      </c>
    </row>
    <row r="49" spans="1:8" ht="12.75" customHeight="1">
      <c r="A49" s="13" t="s">
        <v>334</v>
      </c>
      <c r="B49" s="10">
        <f>B47*G49</f>
        <v>59591.635104015477</v>
      </c>
      <c r="C49" s="1"/>
      <c r="D49" s="10">
        <f>D47*G49</f>
        <v>57172.827585873245</v>
      </c>
      <c r="E49" s="11">
        <f>E47*G49</f>
        <v>26010.189085631348</v>
      </c>
      <c r="G49" s="1">
        <f>H49/H48</f>
        <v>0.2331881954523464</v>
      </c>
      <c r="H49" s="40">
        <v>4.82</v>
      </c>
    </row>
    <row r="50" spans="1:8" ht="12.75" customHeight="1">
      <c r="A50" s="13" t="s">
        <v>335</v>
      </c>
      <c r="B50" s="10">
        <f>B47*G50</f>
        <v>29424.915258829216</v>
      </c>
      <c r="C50" s="1"/>
      <c r="D50" s="10">
        <f>D47*G50</f>
        <v>28230.566318335746</v>
      </c>
      <c r="E50" s="11">
        <f>E47*G50</f>
        <v>12843.20539912917</v>
      </c>
      <c r="G50" s="1">
        <f>H50/H48</f>
        <v>0.1151427189163038</v>
      </c>
      <c r="H50" s="40">
        <v>2.38</v>
      </c>
    </row>
    <row r="51" spans="1:8" ht="12.75" customHeight="1">
      <c r="A51" s="13" t="s">
        <v>336</v>
      </c>
      <c r="B51" s="10">
        <f>B47*G51</f>
        <v>32268.499506531196</v>
      </c>
      <c r="C51" s="1"/>
      <c r="D51" s="10">
        <f>D47*G51</f>
        <v>30958.730290275755</v>
      </c>
      <c r="E51" s="11">
        <f>E47*G51</f>
        <v>14084.355500725685</v>
      </c>
      <c r="G51" s="1">
        <f>H51/H48</f>
        <v>0.12626995645863567</v>
      </c>
      <c r="H51" s="40">
        <v>2.61</v>
      </c>
    </row>
    <row r="52" spans="1:8">
      <c r="A52" s="13" t="s">
        <v>337</v>
      </c>
      <c r="B52" s="10">
        <f>B47*G52</f>
        <v>42035.593226898884</v>
      </c>
      <c r="C52" s="1"/>
      <c r="D52" s="10">
        <f>D47*G52</f>
        <v>40329.380454765356</v>
      </c>
      <c r="E52" s="11">
        <f>E47*G52</f>
        <v>18347.436284470245</v>
      </c>
      <c r="G52" s="1">
        <f>H52/H48</f>
        <v>0.16448959845186259</v>
      </c>
      <c r="H52" s="40">
        <v>3.4</v>
      </c>
    </row>
    <row r="53" spans="1:8">
      <c r="A53" s="13" t="s">
        <v>13</v>
      </c>
      <c r="B53" s="10">
        <f>B47*G53</f>
        <v>28312.208379293657</v>
      </c>
      <c r="C53" s="1"/>
      <c r="D53" s="10">
        <f>D47*G53</f>
        <v>27163.023894533137</v>
      </c>
      <c r="E53" s="11">
        <f>E47*G53</f>
        <v>12357.537968069664</v>
      </c>
      <c r="G53" s="1">
        <f>H53/H48</f>
        <v>0.11078858248669568</v>
      </c>
      <c r="H53" s="40">
        <v>2.29</v>
      </c>
    </row>
    <row r="54" spans="1:8" ht="12.75" customHeight="1">
      <c r="A54" s="13" t="s">
        <v>338</v>
      </c>
      <c r="B54" s="10">
        <f>B47*G54</f>
        <v>1236.340977261732</v>
      </c>
      <c r="C54" s="1"/>
      <c r="D54" s="10">
        <f>D47*G54</f>
        <v>1186.1582486695695</v>
      </c>
      <c r="E54" s="11">
        <f>E47*G54</f>
        <v>539.63047895500722</v>
      </c>
      <c r="G54" s="1">
        <f>H54/H48</f>
        <v>4.8379293662312532E-3</v>
      </c>
      <c r="H54" s="40">
        <v>0.1</v>
      </c>
    </row>
    <row r="55" spans="1:8" ht="22.5">
      <c r="A55" s="13" t="s">
        <v>339</v>
      </c>
      <c r="B55" s="10">
        <f>B47*G55</f>
        <v>57366.221344944352</v>
      </c>
      <c r="C55" s="1"/>
      <c r="D55" s="10">
        <f>D47*G55</f>
        <v>55037.742738268011</v>
      </c>
      <c r="E55" s="11">
        <f>E47*G55</f>
        <v>25038.854223512331</v>
      </c>
      <c r="G55" s="1">
        <f>H55/H48</f>
        <v>0.2244799225931301</v>
      </c>
      <c r="H55" s="40">
        <v>4.6399999999999997</v>
      </c>
    </row>
    <row r="56" spans="1:8" ht="12.75" customHeight="1">
      <c r="A56" s="13" t="s">
        <v>340</v>
      </c>
      <c r="B56" s="10">
        <f>B47*G56</f>
        <v>5316.2662022254462</v>
      </c>
      <c r="C56" s="1"/>
      <c r="D56" s="10">
        <f>D47*G56</f>
        <v>5100.4804692791477</v>
      </c>
      <c r="E56" s="11">
        <f>E47*G56</f>
        <v>2320.4110595065308</v>
      </c>
      <c r="G56" s="1">
        <f>H56/H48</f>
        <v>2.0803096274794385E-2</v>
      </c>
      <c r="H56" s="40">
        <v>0.43</v>
      </c>
    </row>
    <row r="57" spans="1:8" ht="12.75" customHeight="1">
      <c r="A57" s="18" t="s">
        <v>18</v>
      </c>
      <c r="B57" s="10" t="s">
        <v>383</v>
      </c>
      <c r="C57" s="1"/>
      <c r="D57" s="10" t="s">
        <v>384</v>
      </c>
      <c r="E57" s="11" t="s">
        <v>385</v>
      </c>
    </row>
    <row r="58" spans="1:8" ht="13.5" customHeight="1" thickBot="1">
      <c r="A58" s="20" t="s">
        <v>21</v>
      </c>
      <c r="B58" s="21" t="s">
        <v>25</v>
      </c>
      <c r="C58" s="1"/>
      <c r="D58" s="21" t="s">
        <v>387</v>
      </c>
      <c r="E58" s="22"/>
    </row>
    <row r="60" spans="1:8" ht="12.75">
      <c r="A60" s="93" t="s">
        <v>832</v>
      </c>
      <c r="B60" s="93"/>
      <c r="C60" s="93"/>
      <c r="D60" s="93"/>
    </row>
    <row r="61" spans="1:8" ht="12">
      <c r="A61" s="82" t="s">
        <v>0</v>
      </c>
      <c r="B61" s="82"/>
      <c r="C61" s="77">
        <f>C24-C43</f>
        <v>0</v>
      </c>
      <c r="D61" s="78">
        <f>D34-D42</f>
        <v>0</v>
      </c>
    </row>
    <row r="62" spans="1:8" ht="12">
      <c r="A62" s="82" t="s">
        <v>1</v>
      </c>
      <c r="B62" s="82"/>
      <c r="C62" s="77">
        <f>C35-C54</f>
        <v>0</v>
      </c>
      <c r="D62" s="79" t="e">
        <f>D35-D57</f>
        <v>#VALUE!</v>
      </c>
    </row>
    <row r="63" spans="1:8" ht="12">
      <c r="A63" s="83" t="s">
        <v>2</v>
      </c>
      <c r="B63" s="83"/>
      <c r="C63" s="80">
        <f>C23-C42</f>
        <v>0</v>
      </c>
      <c r="D63" s="79" t="e">
        <f>D36-D58</f>
        <v>#VALUE!</v>
      </c>
    </row>
    <row r="64" spans="1:8" ht="24">
      <c r="A64" s="82" t="s">
        <v>3</v>
      </c>
      <c r="B64" s="82"/>
      <c r="C64" s="81">
        <f>[1]ерши!$H$317</f>
        <v>174673.59999999998</v>
      </c>
      <c r="D64" s="78">
        <v>565689.03</v>
      </c>
    </row>
  </sheetData>
  <mergeCells count="6">
    <mergeCell ref="A60:D60"/>
    <mergeCell ref="A23:C24"/>
    <mergeCell ref="A41:B4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58"/>
  <sheetViews>
    <sheetView topLeftCell="A34" workbookViewId="0">
      <selection activeCell="A54" sqref="A54:D58"/>
    </sheetView>
  </sheetViews>
  <sheetFormatPr defaultColWidth="7.5703125" defaultRowHeight="11.25"/>
  <cols>
    <col min="1" max="1" width="60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0.5" customHeight="1">
      <c r="A1" s="85" t="s">
        <v>791</v>
      </c>
      <c r="B1" s="85"/>
      <c r="C1" s="85"/>
    </row>
    <row r="2" spans="1:8" ht="15">
      <c r="A2" s="58"/>
      <c r="B2" s="58"/>
      <c r="C2" s="58"/>
    </row>
    <row r="3" spans="1:8" ht="35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665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269318.40000000002</v>
      </c>
      <c r="C7" s="1"/>
      <c r="D7" s="5">
        <v>307912.38</v>
      </c>
      <c r="E7" s="6">
        <v>49967.360000000001</v>
      </c>
    </row>
    <row r="8" spans="1:8" ht="12.75" customHeight="1">
      <c r="A8" s="18" t="s">
        <v>5</v>
      </c>
      <c r="B8" s="10" t="s">
        <v>388</v>
      </c>
      <c r="C8" s="1"/>
      <c r="D8" s="10" t="s">
        <v>389</v>
      </c>
      <c r="E8" s="11">
        <v>645</v>
      </c>
    </row>
    <row r="9" spans="1:8" ht="12.75" customHeight="1">
      <c r="A9" s="18" t="s">
        <v>6</v>
      </c>
      <c r="B9" s="10">
        <v>204766.8</v>
      </c>
      <c r="C9" s="1"/>
      <c r="D9" s="10">
        <v>231345.76</v>
      </c>
      <c r="E9" s="11">
        <v>38077.72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47749.200580551522</v>
      </c>
      <c r="C11" s="1"/>
      <c r="D11" s="10">
        <f>D9*G11</f>
        <v>53947.10029995162</v>
      </c>
      <c r="E11" s="11">
        <f>E9*G11</f>
        <v>8879.2748137397193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23577.406095790997</v>
      </c>
      <c r="C12" s="1"/>
      <c r="D12" s="10">
        <f>D9*G12</f>
        <v>26637.77981615868</v>
      </c>
      <c r="E12" s="11">
        <f>E9*G12</f>
        <v>4384.3722109337195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25855.894920174156</v>
      </c>
      <c r="C13" s="1"/>
      <c r="D13" s="10">
        <f>D9*G13</f>
        <v>29212.019042089978</v>
      </c>
      <c r="E13" s="11">
        <f>E9*G13</f>
        <v>4808.072046444121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33682.008708272857</v>
      </c>
      <c r="C14" s="1"/>
      <c r="D14" s="10">
        <f>D9*G14</f>
        <v>38053.971165940973</v>
      </c>
      <c r="E14" s="11">
        <f>E9*G14</f>
        <v>6263.3888727624571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22685.823512336716</v>
      </c>
      <c r="C15" s="1"/>
      <c r="D15" s="10">
        <f>D9*G15</f>
        <v>25630.468814707303</v>
      </c>
      <c r="E15" s="11">
        <f>E9*G15</f>
        <v>4218.5766231253019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990.6473149492017</v>
      </c>
      <c r="C16" s="1"/>
      <c r="D16" s="10">
        <f>D9*G16</f>
        <v>1119.2344460570876</v>
      </c>
      <c r="E16" s="11">
        <f>E9*G16</f>
        <v>184.21731978713112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45966.035413642952</v>
      </c>
      <c r="C17" s="1"/>
      <c r="D17" s="10">
        <f>D9*G17</f>
        <v>51932.478297048852</v>
      </c>
      <c r="E17" s="11">
        <f>E9*G17</f>
        <v>8547.6836381228823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4259.7834542815663</v>
      </c>
      <c r="C18" s="1"/>
      <c r="D18" s="10">
        <f>D9*G18</f>
        <v>4812.7081180454761</v>
      </c>
      <c r="E18" s="11">
        <f>E9*G18</f>
        <v>792.13447508466368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390</v>
      </c>
      <c r="C19" s="1"/>
      <c r="D19" s="10" t="s">
        <v>391</v>
      </c>
      <c r="E19" s="11" t="s">
        <v>392</v>
      </c>
    </row>
    <row r="20" spans="1:8" ht="13.5" customHeight="1" thickBot="1">
      <c r="A20" s="20" t="s">
        <v>21</v>
      </c>
      <c r="B20" s="10"/>
      <c r="C20" s="1"/>
      <c r="D20" s="10" t="s">
        <v>393</v>
      </c>
      <c r="E20" s="11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307912.38</v>
      </c>
      <c r="C23" s="1"/>
      <c r="D23" s="1"/>
      <c r="E23" s="6">
        <v>49967.360000000001</v>
      </c>
    </row>
    <row r="24" spans="1:8" ht="12.75" customHeight="1">
      <c r="A24" s="18" t="s">
        <v>5</v>
      </c>
      <c r="B24" s="10" t="s">
        <v>389</v>
      </c>
      <c r="C24" s="1"/>
      <c r="D24" s="1"/>
      <c r="E24" s="11">
        <v>645</v>
      </c>
    </row>
    <row r="25" spans="1:8" ht="12.75" customHeight="1">
      <c r="A25" s="18" t="s">
        <v>6</v>
      </c>
      <c r="B25" s="10">
        <v>231345.76</v>
      </c>
      <c r="C25" s="1"/>
      <c r="D25" s="1"/>
      <c r="E25" s="11">
        <v>38077.72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53947.10029995162</v>
      </c>
      <c r="C27" s="1"/>
      <c r="D27" s="1"/>
      <c r="E27" s="11">
        <f>E25*G27</f>
        <v>8879.2748137397193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26637.77981615868</v>
      </c>
      <c r="C28" s="1"/>
      <c r="D28" s="1"/>
      <c r="E28" s="11">
        <f>E25*G28</f>
        <v>4384.3722109337195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29212.019042089978</v>
      </c>
      <c r="C29" s="1"/>
      <c r="D29" s="1"/>
      <c r="E29" s="11">
        <f>E25*G29</f>
        <v>4808.072046444121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38053.971165940973</v>
      </c>
      <c r="C30" s="1"/>
      <c r="D30" s="1"/>
      <c r="E30" s="11">
        <f>E25*G30</f>
        <v>6263.3888727624571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25630.468814707303</v>
      </c>
      <c r="C31" s="1"/>
      <c r="D31" s="1"/>
      <c r="E31" s="11">
        <f>E25*G31</f>
        <v>4218.5766231253019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1119.2344460570876</v>
      </c>
      <c r="C32" s="1"/>
      <c r="D32" s="1"/>
      <c r="E32" s="11">
        <f>E25*G32</f>
        <v>184.21731978713112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51932.478297048852</v>
      </c>
      <c r="C33" s="1"/>
      <c r="D33" s="1"/>
      <c r="E33" s="11">
        <f>E25*G33</f>
        <v>8547.6836381228823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4812.7081180454761</v>
      </c>
      <c r="C34" s="1"/>
      <c r="D34" s="1"/>
      <c r="E34" s="11">
        <f>E25*G34</f>
        <v>792.13447508466368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391</v>
      </c>
      <c r="C35" s="1"/>
      <c r="D35" s="1"/>
      <c r="E35" s="11" t="s">
        <v>392</v>
      </c>
    </row>
    <row r="36" spans="1:8" ht="13.5" customHeight="1" thickBot="1">
      <c r="A36" s="20" t="s">
        <v>21</v>
      </c>
      <c r="B36" s="10" t="s">
        <v>393</v>
      </c>
      <c r="C36" s="1"/>
      <c r="D36" s="1"/>
      <c r="E36" s="11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269318.40000000002</v>
      </c>
      <c r="C39" s="1"/>
      <c r="D39" s="5">
        <v>307912.38</v>
      </c>
      <c r="E39" s="6">
        <v>49967.360000000001</v>
      </c>
    </row>
    <row r="40" spans="1:8" ht="12.75" customHeight="1">
      <c r="A40" s="18" t="s">
        <v>5</v>
      </c>
      <c r="B40" s="10" t="s">
        <v>388</v>
      </c>
      <c r="C40" s="1"/>
      <c r="D40" s="10" t="s">
        <v>389</v>
      </c>
      <c r="E40" s="11">
        <v>645</v>
      </c>
    </row>
    <row r="41" spans="1:8" ht="12.75" customHeight="1">
      <c r="A41" s="18" t="s">
        <v>6</v>
      </c>
      <c r="B41" s="10">
        <v>204766.8</v>
      </c>
      <c r="C41" s="1"/>
      <c r="D41" s="10">
        <v>231345.76</v>
      </c>
      <c r="E41" s="11">
        <v>38077.72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47749.200580551522</v>
      </c>
      <c r="C43" s="1"/>
      <c r="D43" s="10">
        <f>D41*G43</f>
        <v>53947.10029995162</v>
      </c>
      <c r="E43" s="11">
        <f>E41*G43</f>
        <v>8879.2748137397193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23577.406095790997</v>
      </c>
      <c r="C44" s="1"/>
      <c r="D44" s="10">
        <f>D41*G44</f>
        <v>26637.77981615868</v>
      </c>
      <c r="E44" s="11">
        <f>E41*G44</f>
        <v>4384.3722109337195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25855.894920174156</v>
      </c>
      <c r="C45" s="1"/>
      <c r="D45" s="10">
        <f>D41*G45</f>
        <v>29212.019042089978</v>
      </c>
      <c r="E45" s="11">
        <f>E41*G45</f>
        <v>4808.072046444121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33682.008708272857</v>
      </c>
      <c r="C46" s="1"/>
      <c r="D46" s="10">
        <f>D41*G46</f>
        <v>38053.971165940973</v>
      </c>
      <c r="E46" s="11">
        <f>E41*G46</f>
        <v>6263.3888727624571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22685.823512336716</v>
      </c>
      <c r="C47" s="1"/>
      <c r="D47" s="10">
        <f>D41*G47</f>
        <v>25630.468814707303</v>
      </c>
      <c r="E47" s="11">
        <f>E41*G47</f>
        <v>4218.5766231253019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990.6473149492017</v>
      </c>
      <c r="C48" s="1"/>
      <c r="D48" s="10">
        <f>D41*G48</f>
        <v>1119.2344460570876</v>
      </c>
      <c r="E48" s="11">
        <f>E41*G48</f>
        <v>184.21731978713112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45966.035413642952</v>
      </c>
      <c r="C49" s="1"/>
      <c r="D49" s="10">
        <f>D41*G49</f>
        <v>51932.478297048852</v>
      </c>
      <c r="E49" s="11">
        <f>E41*G49</f>
        <v>8547.6836381228823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4259.7834542815663</v>
      </c>
      <c r="C50" s="1"/>
      <c r="D50" s="10">
        <f>D41*G50</f>
        <v>4812.7081180454761</v>
      </c>
      <c r="E50" s="11">
        <f>E41*G50</f>
        <v>792.13447508466368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390</v>
      </c>
      <c r="C51" s="1"/>
      <c r="D51" s="10" t="s">
        <v>391</v>
      </c>
      <c r="E51" s="11" t="s">
        <v>392</v>
      </c>
    </row>
    <row r="52" spans="1:8" ht="13.5" customHeight="1" thickBot="1">
      <c r="A52" s="20" t="s">
        <v>21</v>
      </c>
      <c r="B52" s="10"/>
      <c r="C52" s="1"/>
      <c r="D52" s="10" t="s">
        <v>393</v>
      </c>
      <c r="E52" s="11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119"/>
  <sheetViews>
    <sheetView topLeftCell="A31" workbookViewId="0">
      <selection activeCell="N44" sqref="N44:N45"/>
    </sheetView>
  </sheetViews>
  <sheetFormatPr defaultColWidth="7.5703125" defaultRowHeight="11.25"/>
  <cols>
    <col min="1" max="1" width="73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0" width="0" style="1" hidden="1" customWidth="1"/>
    <col min="11" max="11" width="1.5703125" style="1" hidden="1" customWidth="1"/>
    <col min="12" max="12" width="13" style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6.75" customHeight="1">
      <c r="A1" s="85" t="s">
        <v>711</v>
      </c>
      <c r="B1" s="85"/>
      <c r="C1" s="85"/>
    </row>
    <row r="2" spans="1:8" ht="15">
      <c r="A2" s="58"/>
      <c r="B2" s="58"/>
      <c r="C2" s="58"/>
    </row>
    <row r="3" spans="1:8" ht="48" customHeight="1">
      <c r="A3" s="86" t="s">
        <v>606</v>
      </c>
      <c r="B3" s="87"/>
      <c r="C3" s="88"/>
    </row>
    <row r="4" spans="1:8" ht="12.75">
      <c r="A4" s="59" t="s">
        <v>607</v>
      </c>
      <c r="B4" s="60"/>
      <c r="C4" s="61" t="s">
        <v>664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138167.03</v>
      </c>
      <c r="C7" s="1"/>
      <c r="D7" s="5">
        <v>128657.43</v>
      </c>
      <c r="E7" s="6">
        <v>37987.550000000003</v>
      </c>
    </row>
    <row r="8" spans="1:8" ht="12.75" customHeight="1">
      <c r="A8" s="18" t="s">
        <v>5</v>
      </c>
      <c r="B8" s="10" t="s">
        <v>394</v>
      </c>
      <c r="C8" s="1"/>
      <c r="D8" s="10" t="s">
        <v>395</v>
      </c>
      <c r="E8" s="11" t="s">
        <v>396</v>
      </c>
    </row>
    <row r="9" spans="1:8" ht="12.75" customHeight="1">
      <c r="A9" s="18" t="s">
        <v>6</v>
      </c>
      <c r="B9" s="10">
        <v>104097.32</v>
      </c>
      <c r="C9" s="1"/>
      <c r="D9" s="10">
        <v>94521.47</v>
      </c>
      <c r="E9" s="11">
        <v>27659.23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24274.266202225448</v>
      </c>
      <c r="C11" s="1"/>
      <c r="D11" s="10">
        <f>D9*G11</f>
        <v>22041.291020803095</v>
      </c>
      <c r="E11" s="11">
        <f>E9*G11</f>
        <v>6449.8059313014028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11986.048456700531</v>
      </c>
      <c r="C12" s="1"/>
      <c r="D12" s="10">
        <f>D9*G12</f>
        <v>10883.459051765842</v>
      </c>
      <c r="E12" s="11">
        <f>E9*G12</f>
        <v>3184.7589453313976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13144.364063860665</v>
      </c>
      <c r="C13" s="1"/>
      <c r="D13" s="10">
        <f>D9*G13</f>
        <v>11935.221901306239</v>
      </c>
      <c r="E13" s="11">
        <f>E9*G13</f>
        <v>3492.5297677793897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17122.926366715044</v>
      </c>
      <c r="C14" s="1"/>
      <c r="D14" s="10">
        <f>D9*G14</f>
        <v>15547.798645379777</v>
      </c>
      <c r="E14" s="11">
        <f>E9*G14</f>
        <v>4549.655636187711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11532.794523463957</v>
      </c>
      <c r="C15" s="1"/>
      <c r="D15" s="10">
        <f>D9*G15</f>
        <v>10471.899675858731</v>
      </c>
      <c r="E15" s="11">
        <f>E9*G15</f>
        <v>3064.3268843734877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503.61548137397199</v>
      </c>
      <c r="C16" s="1"/>
      <c r="D16" s="10">
        <f>D9*G16</f>
        <v>457.28819545234643</v>
      </c>
      <c r="E16" s="11">
        <f>E9*G16</f>
        <v>133.81340106434448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23367.758335752296</v>
      </c>
      <c r="C17" s="1"/>
      <c r="D17" s="10">
        <f>D9*G17</f>
        <v>21218.17226898887</v>
      </c>
      <c r="E17" s="11">
        <f>E9*G17</f>
        <v>6208.941809385582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2165.5465699080792</v>
      </c>
      <c r="C18" s="1"/>
      <c r="D18" s="10">
        <f>D9*G18</f>
        <v>1966.3392404450892</v>
      </c>
      <c r="E18" s="11">
        <f>E9*G18</f>
        <v>575.3976245766811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397</v>
      </c>
      <c r="C19" s="1"/>
      <c r="D19" s="10" t="s">
        <v>398</v>
      </c>
      <c r="E19" s="11" t="s">
        <v>399</v>
      </c>
    </row>
    <row r="20" spans="1:8" ht="13.5" customHeight="1" thickBot="1">
      <c r="A20" s="20" t="s">
        <v>21</v>
      </c>
      <c r="B20" s="10"/>
      <c r="C20" s="1"/>
      <c r="D20" s="10" t="s">
        <v>176</v>
      </c>
      <c r="E20" s="11" t="s">
        <v>25</v>
      </c>
    </row>
    <row r="21" spans="1:8">
      <c r="A21" s="92" t="s">
        <v>611</v>
      </c>
      <c r="B21" s="92"/>
      <c r="C21" s="92"/>
      <c r="D21" s="57"/>
      <c r="E21" s="57"/>
    </row>
    <row r="22" spans="1:8" ht="12" thickBot="1">
      <c r="A22" s="92"/>
      <c r="B22" s="92"/>
      <c r="C22" s="92"/>
      <c r="D22" s="57"/>
      <c r="E22" s="57"/>
    </row>
    <row r="23" spans="1:8">
      <c r="A23" s="17" t="s">
        <v>4</v>
      </c>
      <c r="B23" s="5">
        <v>128657.43</v>
      </c>
      <c r="C23" s="1"/>
      <c r="D23" s="1"/>
      <c r="E23" s="6">
        <v>37987.550000000003</v>
      </c>
    </row>
    <row r="24" spans="1:8" ht="12.75" customHeight="1">
      <c r="A24" s="18" t="s">
        <v>5</v>
      </c>
      <c r="B24" s="10" t="s">
        <v>395</v>
      </c>
      <c r="C24" s="1"/>
      <c r="D24" s="1"/>
      <c r="E24" s="11" t="s">
        <v>396</v>
      </c>
    </row>
    <row r="25" spans="1:8" ht="12.75" customHeight="1">
      <c r="A25" s="18" t="s">
        <v>6</v>
      </c>
      <c r="B25" s="10">
        <v>94521.47</v>
      </c>
      <c r="C25" s="1"/>
      <c r="D25" s="1"/>
      <c r="E25" s="11">
        <v>27659.23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22041.291020803095</v>
      </c>
      <c r="C27" s="1"/>
      <c r="D27" s="1"/>
      <c r="E27" s="11">
        <f>E25*G27</f>
        <v>6449.8059313014028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10883.459051765842</v>
      </c>
      <c r="C28" s="1"/>
      <c r="D28" s="1"/>
      <c r="E28" s="11">
        <f>E25*G28</f>
        <v>3184.7589453313976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11935.221901306239</v>
      </c>
      <c r="C29" s="1"/>
      <c r="D29" s="1"/>
      <c r="E29" s="11">
        <f>E25*G29</f>
        <v>3492.5297677793897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15547.798645379777</v>
      </c>
      <c r="C30" s="1"/>
      <c r="D30" s="1"/>
      <c r="E30" s="11">
        <f>E25*G30</f>
        <v>4549.655636187711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10471.899675858731</v>
      </c>
      <c r="C31" s="1"/>
      <c r="D31" s="1"/>
      <c r="E31" s="11">
        <f>E25*G31</f>
        <v>3064.3268843734877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457.28819545234643</v>
      </c>
      <c r="C32" s="1"/>
      <c r="D32" s="1"/>
      <c r="E32" s="11">
        <f>E25*G32</f>
        <v>133.81340106434448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21218.17226898887</v>
      </c>
      <c r="C33" s="1"/>
      <c r="D33" s="1"/>
      <c r="E33" s="11">
        <f>E25*G33</f>
        <v>6208.941809385582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1966.3392404450892</v>
      </c>
      <c r="C34" s="1"/>
      <c r="D34" s="1"/>
      <c r="E34" s="11">
        <f>E25*G34</f>
        <v>575.3976245766811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398</v>
      </c>
      <c r="C35" s="1"/>
      <c r="D35" s="1"/>
      <c r="E35" s="11" t="s">
        <v>399</v>
      </c>
    </row>
    <row r="36" spans="1:8" ht="13.5" customHeight="1" thickBot="1">
      <c r="A36" s="20" t="s">
        <v>21</v>
      </c>
      <c r="B36" s="10" t="s">
        <v>176</v>
      </c>
      <c r="C36" s="1"/>
      <c r="D36" s="1"/>
      <c r="E36" s="11" t="s">
        <v>25</v>
      </c>
    </row>
    <row r="37" spans="1:8">
      <c r="A37" s="101" t="s">
        <v>612</v>
      </c>
      <c r="B37" s="102"/>
      <c r="C37" s="57"/>
      <c r="D37" s="57"/>
      <c r="E37" s="57"/>
    </row>
    <row r="38" spans="1:8" ht="12" thickBot="1">
      <c r="A38" s="98"/>
      <c r="B38" s="99"/>
      <c r="C38" s="57"/>
      <c r="D38" s="57"/>
      <c r="E38" s="57"/>
    </row>
    <row r="39" spans="1:8">
      <c r="A39" s="17" t="s">
        <v>4</v>
      </c>
      <c r="B39" s="5">
        <v>138167.03</v>
      </c>
      <c r="C39" s="1"/>
      <c r="D39" s="5">
        <v>128657.43</v>
      </c>
      <c r="E39" s="6">
        <v>37987.550000000003</v>
      </c>
    </row>
    <row r="40" spans="1:8" ht="12.75" customHeight="1">
      <c r="A40" s="18" t="s">
        <v>5</v>
      </c>
      <c r="B40" s="10" t="s">
        <v>394</v>
      </c>
      <c r="C40" s="1"/>
      <c r="D40" s="10" t="s">
        <v>395</v>
      </c>
      <c r="E40" s="11" t="s">
        <v>396</v>
      </c>
    </row>
    <row r="41" spans="1:8" ht="12.75" customHeight="1">
      <c r="A41" s="18" t="s">
        <v>6</v>
      </c>
      <c r="B41" s="10">
        <v>104097.32</v>
      </c>
      <c r="C41" s="1"/>
      <c r="D41" s="10">
        <v>94521.47</v>
      </c>
      <c r="E41" s="11">
        <v>27659.23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24274.266202225448</v>
      </c>
      <c r="C43" s="1"/>
      <c r="D43" s="10">
        <f>D41*G43</f>
        <v>22041.291020803095</v>
      </c>
      <c r="E43" s="11">
        <f>E41*G43</f>
        <v>6449.8059313014028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11986.048456700531</v>
      </c>
      <c r="C44" s="1"/>
      <c r="D44" s="10">
        <f>D41*G44</f>
        <v>10883.459051765842</v>
      </c>
      <c r="E44" s="11">
        <f>E41*G44</f>
        <v>3184.7589453313976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13144.364063860665</v>
      </c>
      <c r="C45" s="1"/>
      <c r="D45" s="10">
        <f>D41*G45</f>
        <v>11935.221901306239</v>
      </c>
      <c r="E45" s="11">
        <f>E41*G45</f>
        <v>3492.5297677793897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17122.926366715044</v>
      </c>
      <c r="C46" s="1"/>
      <c r="D46" s="10">
        <f>D41*G46</f>
        <v>15547.798645379777</v>
      </c>
      <c r="E46" s="11">
        <f>E41*G46</f>
        <v>4549.655636187711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11532.794523463957</v>
      </c>
      <c r="C47" s="1"/>
      <c r="D47" s="10">
        <f>D41*G47</f>
        <v>10471.899675858731</v>
      </c>
      <c r="E47" s="11">
        <f>E41*G47</f>
        <v>3064.3268843734877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503.61548137397199</v>
      </c>
      <c r="C48" s="1"/>
      <c r="D48" s="10">
        <f>D41*G48</f>
        <v>457.28819545234643</v>
      </c>
      <c r="E48" s="11">
        <f>E41*G48</f>
        <v>133.81340106434448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23367.758335752296</v>
      </c>
      <c r="C49" s="1"/>
      <c r="D49" s="10">
        <f>D41*G49</f>
        <v>21218.17226898887</v>
      </c>
      <c r="E49" s="11">
        <f>E41*G49</f>
        <v>6208.941809385582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2165.5465699080792</v>
      </c>
      <c r="C50" s="1"/>
      <c r="D50" s="10">
        <f>D41*G50</f>
        <v>1966.3392404450892</v>
      </c>
      <c r="E50" s="11">
        <f>E41*G50</f>
        <v>575.3976245766811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397</v>
      </c>
      <c r="C51" s="1"/>
      <c r="D51" s="10" t="s">
        <v>398</v>
      </c>
      <c r="E51" s="11" t="s">
        <v>399</v>
      </c>
    </row>
    <row r="52" spans="1:8" ht="13.5" customHeight="1" thickBot="1">
      <c r="A52" s="20" t="s">
        <v>21</v>
      </c>
      <c r="B52" s="10"/>
      <c r="C52" s="1"/>
      <c r="D52" s="10" t="s">
        <v>176</v>
      </c>
      <c r="E52" s="11" t="s">
        <v>25</v>
      </c>
    </row>
    <row r="53" spans="1:8">
      <c r="B53" s="57"/>
      <c r="C53" s="57"/>
      <c r="D53" s="57"/>
      <c r="E53" s="57"/>
    </row>
    <row r="54" spans="1:8" ht="12.75">
      <c r="A54" s="93" t="s">
        <v>832</v>
      </c>
      <c r="B54" s="93"/>
      <c r="C54" s="93"/>
      <c r="D54" s="93"/>
      <c r="E54" s="57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  <c r="E55" s="57"/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  <c r="E56" s="57"/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  <c r="E57" s="57"/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  <c r="E58" s="57"/>
    </row>
    <row r="59" spans="1:8">
      <c r="B59" s="57"/>
      <c r="C59" s="57"/>
      <c r="D59" s="57"/>
      <c r="E59" s="57"/>
    </row>
    <row r="60" spans="1:8">
      <c r="B60" s="57"/>
      <c r="C60" s="57"/>
      <c r="D60" s="57"/>
      <c r="E60" s="57"/>
    </row>
    <row r="61" spans="1:8">
      <c r="B61" s="57"/>
      <c r="C61" s="57"/>
      <c r="D61" s="57"/>
      <c r="E61" s="57"/>
    </row>
    <row r="62" spans="1:8">
      <c r="B62" s="57"/>
      <c r="C62" s="57"/>
      <c r="D62" s="57"/>
      <c r="E62" s="57"/>
    </row>
    <row r="63" spans="1:8">
      <c r="B63" s="57"/>
      <c r="C63" s="57"/>
      <c r="D63" s="57"/>
      <c r="E63" s="57"/>
    </row>
    <row r="64" spans="1:8">
      <c r="B64" s="57"/>
      <c r="C64" s="57"/>
      <c r="D64" s="57"/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  <row r="96" spans="2:5">
      <c r="B96" s="57"/>
      <c r="C96" s="57"/>
      <c r="D96" s="57"/>
      <c r="E96" s="57"/>
    </row>
    <row r="97" spans="2:5">
      <c r="B97" s="57"/>
      <c r="C97" s="57"/>
      <c r="D97" s="57"/>
      <c r="E97" s="57"/>
    </row>
    <row r="98" spans="2:5">
      <c r="B98" s="57"/>
      <c r="C98" s="57"/>
      <c r="D98" s="57"/>
      <c r="E98" s="57"/>
    </row>
    <row r="99" spans="2:5">
      <c r="B99" s="57"/>
      <c r="C99" s="57"/>
      <c r="D99" s="57"/>
      <c r="E99" s="57"/>
    </row>
    <row r="100" spans="2:5">
      <c r="B100" s="57"/>
      <c r="C100" s="57"/>
      <c r="D100" s="57"/>
      <c r="E100" s="57"/>
    </row>
    <row r="101" spans="2:5">
      <c r="B101" s="57"/>
      <c r="C101" s="57"/>
      <c r="D101" s="57"/>
      <c r="E101" s="57"/>
    </row>
    <row r="102" spans="2:5">
      <c r="B102" s="57"/>
      <c r="C102" s="57"/>
      <c r="D102" s="57"/>
      <c r="E102" s="57"/>
    </row>
    <row r="103" spans="2:5">
      <c r="B103" s="57"/>
      <c r="C103" s="57"/>
      <c r="D103" s="57"/>
      <c r="E103" s="57"/>
    </row>
    <row r="104" spans="2:5">
      <c r="B104" s="57"/>
      <c r="C104" s="57"/>
      <c r="D104" s="57"/>
      <c r="E104" s="57"/>
    </row>
    <row r="105" spans="2:5">
      <c r="B105" s="57"/>
      <c r="C105" s="57"/>
      <c r="D105" s="57"/>
      <c r="E105" s="57"/>
    </row>
    <row r="106" spans="2:5">
      <c r="B106" s="57"/>
      <c r="C106" s="57"/>
      <c r="D106" s="57"/>
      <c r="E106" s="57"/>
    </row>
    <row r="107" spans="2:5">
      <c r="B107" s="57"/>
      <c r="C107" s="57"/>
      <c r="D107" s="57"/>
      <c r="E107" s="57"/>
    </row>
    <row r="108" spans="2:5">
      <c r="B108" s="57"/>
      <c r="C108" s="57"/>
      <c r="D108" s="57"/>
      <c r="E108" s="57"/>
    </row>
    <row r="109" spans="2:5">
      <c r="B109" s="57"/>
      <c r="C109" s="57"/>
      <c r="D109" s="57"/>
      <c r="E109" s="57"/>
    </row>
    <row r="110" spans="2:5">
      <c r="B110" s="57"/>
      <c r="C110" s="57"/>
      <c r="D110" s="57"/>
      <c r="E110" s="57"/>
    </row>
    <row r="111" spans="2:5">
      <c r="B111" s="57"/>
      <c r="C111" s="57"/>
      <c r="D111" s="57"/>
      <c r="E111" s="57"/>
    </row>
    <row r="112" spans="2:5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58"/>
  <sheetViews>
    <sheetView topLeftCell="A31" workbookViewId="0">
      <selection activeCell="A54" sqref="A54:D58"/>
    </sheetView>
  </sheetViews>
  <sheetFormatPr defaultColWidth="7.5703125" defaultRowHeight="11.25"/>
  <cols>
    <col min="1" max="1" width="58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6.25" customHeight="1">
      <c r="A1" s="85" t="s">
        <v>792</v>
      </c>
      <c r="B1" s="85"/>
      <c r="C1" s="85"/>
    </row>
    <row r="2" spans="1:8" ht="15">
      <c r="A2" s="58"/>
      <c r="B2" s="58"/>
      <c r="C2" s="58"/>
    </row>
    <row r="3" spans="1:8" ht="41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270092.73</v>
      </c>
      <c r="C7" s="1"/>
      <c r="D7" s="5">
        <v>291127.69</v>
      </c>
      <c r="E7" s="6">
        <v>61110.41</v>
      </c>
    </row>
    <row r="8" spans="1:8" ht="12.75" customHeight="1">
      <c r="A8" s="18" t="s">
        <v>5</v>
      </c>
      <c r="B8" s="10" t="s">
        <v>270</v>
      </c>
      <c r="C8" s="1"/>
      <c r="D8" s="10" t="s">
        <v>400</v>
      </c>
      <c r="E8" s="11" t="s">
        <v>401</v>
      </c>
    </row>
    <row r="9" spans="1:8" ht="12.75" customHeight="1">
      <c r="A9" s="18" t="s">
        <v>6</v>
      </c>
      <c r="B9" s="10">
        <v>204437.91</v>
      </c>
      <c r="C9" s="1"/>
      <c r="D9" s="10">
        <v>215792.84</v>
      </c>
      <c r="E9" s="11">
        <v>46500.57</v>
      </c>
    </row>
    <row r="10" spans="1:8" ht="12.75" customHeight="1">
      <c r="A10" s="39" t="s">
        <v>333</v>
      </c>
      <c r="B10" s="10"/>
      <c r="C10" s="1"/>
      <c r="D10" s="10"/>
      <c r="E10" s="11"/>
      <c r="H10" s="1">
        <v>20.67</v>
      </c>
    </row>
    <row r="11" spans="1:8" ht="12.75" customHeight="1">
      <c r="A11" s="13" t="s">
        <v>334</v>
      </c>
      <c r="B11" s="10">
        <f>B9*G11</f>
        <v>47672.507314949202</v>
      </c>
      <c r="C11" s="1"/>
      <c r="D11" s="10">
        <f>D9*G11</f>
        <v>50320.34295113691</v>
      </c>
      <c r="E11" s="11">
        <f>E9*G11</f>
        <v>10843.384005805516</v>
      </c>
      <c r="G11" s="1">
        <f>H11/H10</f>
        <v>0.2331881954523464</v>
      </c>
      <c r="H11" s="40">
        <v>4.82</v>
      </c>
    </row>
    <row r="12" spans="1:8" ht="12.75" customHeight="1">
      <c r="A12" s="13" t="s">
        <v>335</v>
      </c>
      <c r="B12" s="10">
        <f>B9*G12</f>
        <v>23539.536806966615</v>
      </c>
      <c r="C12" s="1"/>
      <c r="D12" s="10">
        <f>D9*G12</f>
        <v>24846.974320270918</v>
      </c>
      <c r="E12" s="11">
        <f>E9*G12</f>
        <v>5354.2020609579095</v>
      </c>
      <c r="G12" s="1">
        <f>H12/H10</f>
        <v>0.1151427189163038</v>
      </c>
      <c r="H12" s="40">
        <v>2.38</v>
      </c>
    </row>
    <row r="13" spans="1:8" ht="12.75" customHeight="1">
      <c r="A13" s="13" t="s">
        <v>336</v>
      </c>
      <c r="B13" s="10">
        <f>B9*G13</f>
        <v>25814.365994194479</v>
      </c>
      <c r="C13" s="1"/>
      <c r="D13" s="10">
        <f>D9*G13</f>
        <v>27248.152510885335</v>
      </c>
      <c r="E13" s="11">
        <f>E9*G13</f>
        <v>5871.6249492017405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33627.909724238023</v>
      </c>
      <c r="C14" s="1"/>
      <c r="D14" s="10">
        <f>D9*G14</f>
        <v>35495.677600387033</v>
      </c>
      <c r="E14" s="11">
        <f>E9*G14</f>
        <v>7648.8600870827277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22649.386255442667</v>
      </c>
      <c r="C15" s="1"/>
      <c r="D15" s="10">
        <f>D9*G15</f>
        <v>23907.382854378324</v>
      </c>
      <c r="E15" s="11">
        <f>E9*G15</f>
        <v>5151.7322351233661</v>
      </c>
      <c r="G15" s="1">
        <f>H15/H10</f>
        <v>0.11078858248669568</v>
      </c>
      <c r="H15" s="40">
        <v>2.29</v>
      </c>
    </row>
    <row r="16" spans="1:8" ht="12.75" customHeight="1">
      <c r="A16" s="13" t="s">
        <v>338</v>
      </c>
      <c r="B16" s="10">
        <f>B9*G16</f>
        <v>989.05616835994203</v>
      </c>
      <c r="C16" s="1"/>
      <c r="D16" s="10">
        <f>D9*G16</f>
        <v>1043.9905176584423</v>
      </c>
      <c r="E16" s="11">
        <f>E9*G16</f>
        <v>224.96647314949203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45892.206211901299</v>
      </c>
      <c r="C17" s="1"/>
      <c r="D17" s="10">
        <f>D9*G17</f>
        <v>48441.160019351708</v>
      </c>
      <c r="E17" s="11">
        <f>E9*G17</f>
        <v>10438.444354136427</v>
      </c>
      <c r="G17" s="1">
        <f>H17/H10</f>
        <v>0.2244799225931301</v>
      </c>
      <c r="H17" s="40">
        <v>4.6399999999999997</v>
      </c>
    </row>
    <row r="18" spans="1:8" ht="12.75" customHeight="1">
      <c r="A18" s="13" t="s">
        <v>340</v>
      </c>
      <c r="B18" s="10">
        <f>B9*G18</f>
        <v>4252.9415239477503</v>
      </c>
      <c r="C18" s="1"/>
      <c r="D18" s="10">
        <f>D9*G18</f>
        <v>4489.1592259313011</v>
      </c>
      <c r="E18" s="11">
        <f>E9*G18</f>
        <v>967.3558345428155</v>
      </c>
      <c r="G18" s="1">
        <f>H18/H10</f>
        <v>2.0803096274794385E-2</v>
      </c>
      <c r="H18" s="40">
        <v>0.43</v>
      </c>
    </row>
    <row r="19" spans="1:8" ht="12.75" customHeight="1">
      <c r="A19" s="18" t="s">
        <v>18</v>
      </c>
      <c r="B19" s="10" t="s">
        <v>402</v>
      </c>
      <c r="C19" s="1"/>
      <c r="D19" s="10" t="s">
        <v>403</v>
      </c>
      <c r="E19" s="11" t="s">
        <v>404</v>
      </c>
    </row>
    <row r="20" spans="1:8" ht="13.5" customHeight="1" thickBot="1">
      <c r="A20" s="20" t="s">
        <v>21</v>
      </c>
      <c r="B20" s="21"/>
      <c r="C20" s="1"/>
      <c r="D20" s="21" t="s">
        <v>275</v>
      </c>
      <c r="E20" s="22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291127.69</v>
      </c>
      <c r="C23" s="1"/>
      <c r="D23" s="1"/>
      <c r="E23" s="6">
        <v>61110.41</v>
      </c>
    </row>
    <row r="24" spans="1:8" ht="12.75" customHeight="1">
      <c r="A24" s="18" t="s">
        <v>5</v>
      </c>
      <c r="B24" s="10" t="s">
        <v>400</v>
      </c>
      <c r="C24" s="1"/>
      <c r="D24" s="1"/>
      <c r="E24" s="11" t="s">
        <v>401</v>
      </c>
    </row>
    <row r="25" spans="1:8" ht="12.75" customHeight="1">
      <c r="A25" s="18" t="s">
        <v>6</v>
      </c>
      <c r="B25" s="10">
        <v>215792.84</v>
      </c>
      <c r="C25" s="1"/>
      <c r="D25" s="1"/>
      <c r="E25" s="11">
        <v>46500.57</v>
      </c>
    </row>
    <row r="26" spans="1:8" ht="12.75" customHeight="1">
      <c r="A26" s="39" t="s">
        <v>333</v>
      </c>
      <c r="B26" s="10"/>
      <c r="C26" s="1"/>
      <c r="D26" s="1"/>
      <c r="E26" s="11"/>
      <c r="H26" s="1">
        <v>20.67</v>
      </c>
    </row>
    <row r="27" spans="1:8" ht="12.75" customHeight="1">
      <c r="A27" s="13" t="s">
        <v>334</v>
      </c>
      <c r="B27" s="10">
        <f>B25*G27</f>
        <v>50320.34295113691</v>
      </c>
      <c r="C27" s="1"/>
      <c r="D27" s="1"/>
      <c r="E27" s="11">
        <f>E25*G27</f>
        <v>10843.384005805516</v>
      </c>
      <c r="G27" s="1">
        <f>H27/H26</f>
        <v>0.2331881954523464</v>
      </c>
      <c r="H27" s="40">
        <v>4.82</v>
      </c>
    </row>
    <row r="28" spans="1:8" ht="12.75" customHeight="1">
      <c r="A28" s="13" t="s">
        <v>335</v>
      </c>
      <c r="B28" s="10">
        <f>B25*G28</f>
        <v>24846.974320270918</v>
      </c>
      <c r="C28" s="1"/>
      <c r="D28" s="1"/>
      <c r="E28" s="11">
        <f>E25*G28</f>
        <v>5354.2020609579095</v>
      </c>
      <c r="G28" s="1">
        <f>H28/H26</f>
        <v>0.1151427189163038</v>
      </c>
      <c r="H28" s="40">
        <v>2.38</v>
      </c>
    </row>
    <row r="29" spans="1:8" ht="12.75" customHeight="1">
      <c r="A29" s="13" t="s">
        <v>336</v>
      </c>
      <c r="B29" s="10">
        <f>B25*G29</f>
        <v>27248.152510885335</v>
      </c>
      <c r="C29" s="1"/>
      <c r="D29" s="1"/>
      <c r="E29" s="11">
        <f>E25*G29</f>
        <v>5871.6249492017405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35495.677600387033</v>
      </c>
      <c r="C30" s="1"/>
      <c r="D30" s="1"/>
      <c r="E30" s="11">
        <f>E25*G30</f>
        <v>7648.8600870827277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23907.382854378324</v>
      </c>
      <c r="C31" s="1"/>
      <c r="D31" s="1"/>
      <c r="E31" s="11">
        <f>E25*G31</f>
        <v>5151.7322351233661</v>
      </c>
      <c r="G31" s="1">
        <f>H31/H26</f>
        <v>0.11078858248669568</v>
      </c>
      <c r="H31" s="40">
        <v>2.29</v>
      </c>
    </row>
    <row r="32" spans="1:8" ht="12.75" customHeight="1">
      <c r="A32" s="13" t="s">
        <v>338</v>
      </c>
      <c r="B32" s="10">
        <f>B25*G32</f>
        <v>1043.9905176584423</v>
      </c>
      <c r="C32" s="1"/>
      <c r="D32" s="1"/>
      <c r="E32" s="11">
        <f>E25*G32</f>
        <v>224.96647314949203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48441.160019351708</v>
      </c>
      <c r="C33" s="1"/>
      <c r="D33" s="1"/>
      <c r="E33" s="11">
        <f>E25*G33</f>
        <v>10438.444354136427</v>
      </c>
      <c r="G33" s="1">
        <f>H33/H26</f>
        <v>0.2244799225931301</v>
      </c>
      <c r="H33" s="40">
        <v>4.6399999999999997</v>
      </c>
    </row>
    <row r="34" spans="1:8" ht="12.75" customHeight="1">
      <c r="A34" s="13" t="s">
        <v>340</v>
      </c>
      <c r="B34" s="10">
        <f>B25*G34</f>
        <v>4489.1592259313011</v>
      </c>
      <c r="C34" s="1"/>
      <c r="D34" s="1"/>
      <c r="E34" s="11">
        <f>E25*G34</f>
        <v>967.3558345428155</v>
      </c>
      <c r="G34" s="1">
        <f>H34/H26</f>
        <v>2.0803096274794385E-2</v>
      </c>
      <c r="H34" s="40">
        <v>0.43</v>
      </c>
    </row>
    <row r="35" spans="1:8" ht="12.75" customHeight="1">
      <c r="A35" s="18" t="s">
        <v>18</v>
      </c>
      <c r="B35" s="10" t="s">
        <v>403</v>
      </c>
      <c r="C35" s="1"/>
      <c r="D35" s="1"/>
      <c r="E35" s="11" t="s">
        <v>404</v>
      </c>
    </row>
    <row r="36" spans="1:8" ht="13.5" customHeight="1" thickBot="1">
      <c r="A36" s="20" t="s">
        <v>21</v>
      </c>
      <c r="B36" s="21" t="s">
        <v>275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270092.73</v>
      </c>
      <c r="C39" s="1"/>
      <c r="D39" s="5">
        <v>291127.69</v>
      </c>
      <c r="E39" s="6">
        <v>61110.41</v>
      </c>
    </row>
    <row r="40" spans="1:8" ht="12.75" customHeight="1">
      <c r="A40" s="18" t="s">
        <v>5</v>
      </c>
      <c r="B40" s="10" t="s">
        <v>270</v>
      </c>
      <c r="C40" s="1"/>
      <c r="D40" s="10" t="s">
        <v>400</v>
      </c>
      <c r="E40" s="11" t="s">
        <v>401</v>
      </c>
    </row>
    <row r="41" spans="1:8" ht="12.75" customHeight="1">
      <c r="A41" s="18" t="s">
        <v>6</v>
      </c>
      <c r="B41" s="10">
        <v>204437.91</v>
      </c>
      <c r="C41" s="1"/>
      <c r="D41" s="10">
        <v>215792.84</v>
      </c>
      <c r="E41" s="11">
        <v>46500.57</v>
      </c>
    </row>
    <row r="42" spans="1:8" ht="12.75" customHeight="1">
      <c r="A42" s="39" t="s">
        <v>333</v>
      </c>
      <c r="B42" s="10"/>
      <c r="C42" s="1"/>
      <c r="D42" s="10"/>
      <c r="E42" s="11"/>
      <c r="H42" s="1">
        <v>20.67</v>
      </c>
    </row>
    <row r="43" spans="1:8" ht="12.75" customHeight="1">
      <c r="A43" s="13" t="s">
        <v>334</v>
      </c>
      <c r="B43" s="10">
        <f>B41*G43</f>
        <v>47672.507314949202</v>
      </c>
      <c r="C43" s="1"/>
      <c r="D43" s="10">
        <f>D41*G43</f>
        <v>50320.34295113691</v>
      </c>
      <c r="E43" s="11">
        <f>E41*G43</f>
        <v>10843.384005805516</v>
      </c>
      <c r="G43" s="1">
        <f>H43/H42</f>
        <v>0.2331881954523464</v>
      </c>
      <c r="H43" s="40">
        <v>4.82</v>
      </c>
    </row>
    <row r="44" spans="1:8" ht="12.75" customHeight="1">
      <c r="A44" s="13" t="s">
        <v>335</v>
      </c>
      <c r="B44" s="10">
        <f>B41*G44</f>
        <v>23539.536806966615</v>
      </c>
      <c r="C44" s="1"/>
      <c r="D44" s="10">
        <f>D41*G44</f>
        <v>24846.974320270918</v>
      </c>
      <c r="E44" s="11">
        <f>E41*G44</f>
        <v>5354.2020609579095</v>
      </c>
      <c r="G44" s="1">
        <f>H44/H42</f>
        <v>0.1151427189163038</v>
      </c>
      <c r="H44" s="40">
        <v>2.38</v>
      </c>
    </row>
    <row r="45" spans="1:8" ht="12.75" customHeight="1">
      <c r="A45" s="13" t="s">
        <v>336</v>
      </c>
      <c r="B45" s="10">
        <f>B41*G45</f>
        <v>25814.365994194479</v>
      </c>
      <c r="C45" s="1"/>
      <c r="D45" s="10">
        <f>D41*G45</f>
        <v>27248.152510885335</v>
      </c>
      <c r="E45" s="11">
        <f>E41*G45</f>
        <v>5871.6249492017405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33627.909724238023</v>
      </c>
      <c r="C46" s="1"/>
      <c r="D46" s="10">
        <f>D41*G46</f>
        <v>35495.677600387033</v>
      </c>
      <c r="E46" s="11">
        <f>E41*G46</f>
        <v>7648.8600870827277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22649.386255442667</v>
      </c>
      <c r="C47" s="1"/>
      <c r="D47" s="10">
        <f>D41*G47</f>
        <v>23907.382854378324</v>
      </c>
      <c r="E47" s="11">
        <f>E41*G47</f>
        <v>5151.7322351233661</v>
      </c>
      <c r="G47" s="1">
        <f>H47/H42</f>
        <v>0.11078858248669568</v>
      </c>
      <c r="H47" s="40">
        <v>2.29</v>
      </c>
    </row>
    <row r="48" spans="1:8" ht="12.75" customHeight="1">
      <c r="A48" s="13" t="s">
        <v>338</v>
      </c>
      <c r="B48" s="10">
        <f>B41*G48</f>
        <v>989.05616835994203</v>
      </c>
      <c r="C48" s="1"/>
      <c r="D48" s="10">
        <f>D41*G48</f>
        <v>1043.9905176584423</v>
      </c>
      <c r="E48" s="11">
        <f>E41*G48</f>
        <v>224.96647314949203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45892.206211901299</v>
      </c>
      <c r="C49" s="1"/>
      <c r="D49" s="10">
        <f>D41*G49</f>
        <v>48441.160019351708</v>
      </c>
      <c r="E49" s="11">
        <f>E41*G49</f>
        <v>10438.444354136427</v>
      </c>
      <c r="G49" s="1">
        <f>H49/H42</f>
        <v>0.2244799225931301</v>
      </c>
      <c r="H49" s="40">
        <v>4.6399999999999997</v>
      </c>
    </row>
    <row r="50" spans="1:8" ht="12.75" customHeight="1">
      <c r="A50" s="13" t="s">
        <v>340</v>
      </c>
      <c r="B50" s="10">
        <f>B41*G50</f>
        <v>4252.9415239477503</v>
      </c>
      <c r="C50" s="1"/>
      <c r="D50" s="10">
        <f>D41*G50</f>
        <v>4489.1592259313011</v>
      </c>
      <c r="E50" s="11">
        <f>E41*G50</f>
        <v>967.3558345428155</v>
      </c>
      <c r="G50" s="1">
        <f>H50/H42</f>
        <v>2.0803096274794385E-2</v>
      </c>
      <c r="H50" s="40">
        <v>0.43</v>
      </c>
    </row>
    <row r="51" spans="1:8" ht="12.75" customHeight="1">
      <c r="A51" s="18" t="s">
        <v>18</v>
      </c>
      <c r="B51" s="10" t="s">
        <v>402</v>
      </c>
      <c r="C51" s="1"/>
      <c r="D51" s="10" t="s">
        <v>403</v>
      </c>
      <c r="E51" s="11" t="s">
        <v>404</v>
      </c>
    </row>
    <row r="52" spans="1:8" ht="13.5" customHeight="1" thickBot="1">
      <c r="A52" s="20" t="s">
        <v>21</v>
      </c>
      <c r="B52" s="21"/>
      <c r="C52" s="1"/>
      <c r="D52" s="21" t="s">
        <v>275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58"/>
  <sheetViews>
    <sheetView topLeftCell="A31" workbookViewId="0">
      <selection activeCell="A54" sqref="A54:D58"/>
    </sheetView>
  </sheetViews>
  <sheetFormatPr defaultColWidth="7.5703125" defaultRowHeight="11.25"/>
  <cols>
    <col min="1" max="1" width="58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0.25" customHeight="1">
      <c r="A1" s="85" t="s">
        <v>793</v>
      </c>
      <c r="B1" s="85"/>
      <c r="C1" s="85"/>
    </row>
    <row r="2" spans="1:8" ht="15">
      <c r="A2" s="58"/>
      <c r="B2" s="58"/>
      <c r="C2" s="58"/>
    </row>
    <row r="3" spans="1:8" ht="57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662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10">
        <v>138155.60999999999</v>
      </c>
      <c r="C7" s="1"/>
      <c r="D7" s="10">
        <v>91923.98</v>
      </c>
      <c r="E7" s="11">
        <v>50480.89</v>
      </c>
    </row>
    <row r="8" spans="1:8">
      <c r="A8" s="18" t="s">
        <v>5</v>
      </c>
      <c r="B8" s="10">
        <v>690</v>
      </c>
      <c r="C8" s="1"/>
      <c r="D8" s="10">
        <v>395</v>
      </c>
      <c r="E8" s="11">
        <v>295</v>
      </c>
    </row>
    <row r="9" spans="1:8">
      <c r="A9" s="18" t="s">
        <v>6</v>
      </c>
      <c r="B9" s="10">
        <v>106221.15</v>
      </c>
      <c r="C9" s="1"/>
      <c r="D9" s="10">
        <v>69919.92</v>
      </c>
      <c r="E9" s="11">
        <v>38781.699999999997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24769.518287373005</v>
      </c>
      <c r="C11" s="1"/>
      <c r="D11" s="10">
        <f>D9*G11</f>
        <v>16304.499970972423</v>
      </c>
      <c r="E11" s="11">
        <f>E9*G11</f>
        <v>9043.4346395742614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12230.592017416542</v>
      </c>
      <c r="C12" s="1"/>
      <c r="D12" s="10">
        <f>D9*G12</f>
        <v>8050.7696952104479</v>
      </c>
      <c r="E12" s="11">
        <f>E9*G12</f>
        <v>4465.4303821964186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13412.539985486208</v>
      </c>
      <c r="C13" s="1"/>
      <c r="D13" s="10">
        <f>D9*G13</f>
        <v>8828.7852539912892</v>
      </c>
      <c r="E13" s="11">
        <f>E9*G13</f>
        <v>4896.9635703918711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17472.274310595061</v>
      </c>
      <c r="C14" s="1"/>
      <c r="D14" s="10">
        <f>D9*G14</f>
        <v>11501.099564586355</v>
      </c>
      <c r="E14" s="11">
        <f>E9*G14</f>
        <v>6379.1862602805986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11768.090638606674</v>
      </c>
      <c r="C15" s="1"/>
      <c r="D15" s="10">
        <f>D9*G15</f>
        <v>7746.328824383163</v>
      </c>
      <c r="E15" s="11">
        <f>E9*G15</f>
        <v>4296.5695694242859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513.8904208998548</v>
      </c>
      <c r="C16" s="1"/>
      <c r="D16" s="10">
        <f>D9*G16</f>
        <v>338.26763425253989</v>
      </c>
      <c r="E16" s="11">
        <f>E9*G16</f>
        <v>187.62312530237057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23844.515529753258</v>
      </c>
      <c r="C17" s="1"/>
      <c r="D17" s="10">
        <f>D9*G17</f>
        <v>15695.618229317848</v>
      </c>
      <c r="E17" s="11">
        <f>E9*G17</f>
        <v>8705.7130140299923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2209.7288098693757</v>
      </c>
      <c r="C18" s="1"/>
      <c r="D18" s="10">
        <f>D9*G18</f>
        <v>1454.5508272859213</v>
      </c>
      <c r="E18" s="11">
        <f>E9*G18</f>
        <v>806.77943880019336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405</v>
      </c>
      <c r="C19" s="1"/>
      <c r="D19" s="10" t="s">
        <v>406</v>
      </c>
      <c r="E19" s="11" t="s">
        <v>407</v>
      </c>
    </row>
    <row r="20" spans="1:8" ht="12" thickBot="1">
      <c r="A20" s="20" t="s">
        <v>21</v>
      </c>
      <c r="B20" s="21"/>
      <c r="C20" s="1"/>
      <c r="D20" s="21" t="s">
        <v>25</v>
      </c>
      <c r="E20" s="22"/>
    </row>
    <row r="21" spans="1:8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10">
        <v>91923.98</v>
      </c>
      <c r="C23" s="10">
        <v>138155.60999999999</v>
      </c>
      <c r="D23" s="1"/>
      <c r="E23" s="11">
        <v>50480.89</v>
      </c>
    </row>
    <row r="24" spans="1:8">
      <c r="A24" s="18" t="s">
        <v>5</v>
      </c>
      <c r="B24" s="10">
        <v>395</v>
      </c>
      <c r="C24" s="10">
        <v>690</v>
      </c>
      <c r="D24" s="1"/>
      <c r="E24" s="11">
        <v>295</v>
      </c>
    </row>
    <row r="25" spans="1:8">
      <c r="A25" s="18" t="s">
        <v>6</v>
      </c>
      <c r="B25" s="10">
        <v>69919.92</v>
      </c>
      <c r="C25" s="10">
        <v>106221.15</v>
      </c>
      <c r="D25" s="1"/>
      <c r="E25" s="11">
        <v>38781.699999999997</v>
      </c>
    </row>
    <row r="26" spans="1:8">
      <c r="A26" s="39" t="s">
        <v>333</v>
      </c>
      <c r="B26" s="10"/>
      <c r="C26" s="10"/>
      <c r="D26" s="1"/>
      <c r="E26" s="11"/>
      <c r="H26" s="1">
        <v>20.67</v>
      </c>
    </row>
    <row r="27" spans="1:8">
      <c r="A27" s="13" t="s">
        <v>334</v>
      </c>
      <c r="B27" s="10">
        <f>B25*G27</f>
        <v>16304.499970972423</v>
      </c>
      <c r="C27" s="10">
        <f>C25*G27</f>
        <v>24769.518287373005</v>
      </c>
      <c r="D27" s="1"/>
      <c r="E27" s="11">
        <f>E25*G27</f>
        <v>9043.4346395742614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8050.7696952104479</v>
      </c>
      <c r="C28" s="10">
        <f>C25*G28</f>
        <v>12230.592017416542</v>
      </c>
      <c r="D28" s="1"/>
      <c r="E28" s="11">
        <f>E25*G28</f>
        <v>4465.4303821964186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8828.7852539912892</v>
      </c>
      <c r="C29" s="10">
        <f>C25*G29</f>
        <v>13412.539985486208</v>
      </c>
      <c r="D29" s="1"/>
      <c r="E29" s="11">
        <f>E25*G29</f>
        <v>4896.9635703918711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11501.099564586355</v>
      </c>
      <c r="C30" s="10">
        <f>C25*G30</f>
        <v>17472.274310595061</v>
      </c>
      <c r="D30" s="1"/>
      <c r="E30" s="11">
        <f>E25*G30</f>
        <v>6379.1862602805986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7746.328824383163</v>
      </c>
      <c r="C31" s="10">
        <f>C25*G31</f>
        <v>11768.090638606674</v>
      </c>
      <c r="D31" s="1"/>
      <c r="E31" s="11">
        <f>E25*G31</f>
        <v>4296.5695694242859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338.26763425253989</v>
      </c>
      <c r="C32" s="10">
        <f>C25*G32</f>
        <v>513.8904208998548</v>
      </c>
      <c r="D32" s="1"/>
      <c r="E32" s="11">
        <f>E25*G32</f>
        <v>187.62312530237057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15695.618229317848</v>
      </c>
      <c r="C33" s="10">
        <f>C25*G33</f>
        <v>23844.515529753258</v>
      </c>
      <c r="D33" s="1"/>
      <c r="E33" s="11">
        <f>E25*G33</f>
        <v>8705.7130140299923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1454.5508272859213</v>
      </c>
      <c r="C34" s="10">
        <f>C25*G34</f>
        <v>2209.7288098693757</v>
      </c>
      <c r="D34" s="1"/>
      <c r="E34" s="11">
        <f>E25*G34</f>
        <v>806.77943880019336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406</v>
      </c>
      <c r="C35" s="10" t="s">
        <v>405</v>
      </c>
      <c r="D35" s="1"/>
      <c r="E35" s="11" t="s">
        <v>407</v>
      </c>
    </row>
    <row r="36" spans="1:8" ht="12" thickBot="1">
      <c r="A36" s="20" t="s">
        <v>21</v>
      </c>
      <c r="B36" s="21" t="s">
        <v>25</v>
      </c>
      <c r="C36" s="2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10">
        <v>138155.60999999999</v>
      </c>
      <c r="C39" s="1"/>
      <c r="D39" s="10">
        <v>91923.98</v>
      </c>
      <c r="E39" s="11">
        <v>50480.89</v>
      </c>
    </row>
    <row r="40" spans="1:8">
      <c r="A40" s="18" t="s">
        <v>5</v>
      </c>
      <c r="B40" s="10">
        <v>690</v>
      </c>
      <c r="C40" s="1"/>
      <c r="D40" s="10">
        <v>395</v>
      </c>
      <c r="E40" s="11">
        <v>295</v>
      </c>
    </row>
    <row r="41" spans="1:8">
      <c r="A41" s="18" t="s">
        <v>6</v>
      </c>
      <c r="B41" s="10">
        <v>106221.15</v>
      </c>
      <c r="C41" s="1"/>
      <c r="D41" s="10">
        <v>69919.92</v>
      </c>
      <c r="E41" s="11">
        <v>38781.699999999997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24769.518287373005</v>
      </c>
      <c r="C43" s="1"/>
      <c r="D43" s="10">
        <f>D41*G43</f>
        <v>16304.499970972423</v>
      </c>
      <c r="E43" s="11">
        <f>E41*G43</f>
        <v>9043.4346395742614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12230.592017416542</v>
      </c>
      <c r="C44" s="1"/>
      <c r="D44" s="10">
        <f>D41*G44</f>
        <v>8050.7696952104479</v>
      </c>
      <c r="E44" s="11">
        <f>E41*G44</f>
        <v>4465.4303821964186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13412.539985486208</v>
      </c>
      <c r="C45" s="1"/>
      <c r="D45" s="10">
        <f>D41*G45</f>
        <v>8828.7852539912892</v>
      </c>
      <c r="E45" s="11">
        <f>E41*G45</f>
        <v>4896.9635703918711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17472.274310595061</v>
      </c>
      <c r="C46" s="1"/>
      <c r="D46" s="10">
        <f>D41*G46</f>
        <v>11501.099564586355</v>
      </c>
      <c r="E46" s="11">
        <f>E41*G46</f>
        <v>6379.1862602805986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11768.090638606674</v>
      </c>
      <c r="C47" s="1"/>
      <c r="D47" s="10">
        <f>D41*G47</f>
        <v>7746.328824383163</v>
      </c>
      <c r="E47" s="11">
        <f>E41*G47</f>
        <v>4296.5695694242859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513.8904208998548</v>
      </c>
      <c r="C48" s="1"/>
      <c r="D48" s="10">
        <f>D41*G48</f>
        <v>338.26763425253989</v>
      </c>
      <c r="E48" s="11">
        <f>E41*G48</f>
        <v>187.62312530237057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23844.515529753258</v>
      </c>
      <c r="C49" s="1"/>
      <c r="D49" s="10">
        <f>D41*G49</f>
        <v>15695.618229317848</v>
      </c>
      <c r="E49" s="11">
        <f>E41*G49</f>
        <v>8705.7130140299923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2209.7288098693757</v>
      </c>
      <c r="C50" s="1"/>
      <c r="D50" s="10">
        <f>D41*G50</f>
        <v>1454.5508272859213</v>
      </c>
      <c r="E50" s="11">
        <f>E41*G50</f>
        <v>806.77943880019336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405</v>
      </c>
      <c r="C51" s="1"/>
      <c r="D51" s="10" t="s">
        <v>406</v>
      </c>
      <c r="E51" s="11" t="s">
        <v>407</v>
      </c>
    </row>
    <row r="52" spans="1:8" ht="12" thickBot="1">
      <c r="A52" s="20" t="s">
        <v>21</v>
      </c>
      <c r="B52" s="21"/>
      <c r="C52" s="1"/>
      <c r="D52" s="21" t="s">
        <v>25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13412.539985486208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58"/>
  <sheetViews>
    <sheetView topLeftCell="A34" workbookViewId="0">
      <selection activeCell="A54" sqref="A54:D58"/>
    </sheetView>
  </sheetViews>
  <sheetFormatPr defaultColWidth="7.5703125" defaultRowHeight="11.25"/>
  <cols>
    <col min="1" max="1" width="53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9.25" customHeight="1">
      <c r="A1" s="85" t="s">
        <v>794</v>
      </c>
      <c r="B1" s="85"/>
      <c r="C1" s="85"/>
    </row>
    <row r="2" spans="1:8" ht="15">
      <c r="A2" s="58"/>
      <c r="B2" s="58"/>
      <c r="C2" s="58"/>
    </row>
    <row r="3" spans="1:8" ht="42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686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271394.76</v>
      </c>
      <c r="C7" s="1"/>
      <c r="D7" s="5">
        <v>262004.6</v>
      </c>
      <c r="E7" s="6">
        <v>68925.88</v>
      </c>
    </row>
    <row r="8" spans="1:8">
      <c r="A8" s="18" t="s">
        <v>5</v>
      </c>
      <c r="B8" s="10" t="s">
        <v>170</v>
      </c>
      <c r="C8" s="1"/>
      <c r="D8" s="10" t="s">
        <v>408</v>
      </c>
      <c r="E8" s="11" t="s">
        <v>409</v>
      </c>
    </row>
    <row r="9" spans="1:8">
      <c r="A9" s="18" t="s">
        <v>6</v>
      </c>
      <c r="B9" s="10">
        <v>205977.36</v>
      </c>
      <c r="C9" s="1"/>
      <c r="D9" s="10">
        <v>195187.96</v>
      </c>
      <c r="E9" s="11">
        <v>52096.37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48031.488882438316</v>
      </c>
      <c r="C11" s="1"/>
      <c r="D11" s="10">
        <f>D9*G11</f>
        <v>45515.528166424767</v>
      </c>
      <c r="E11" s="11">
        <f>E9*G11</f>
        <v>12148.258509917756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23716.793265602315</v>
      </c>
      <c r="C12" s="1"/>
      <c r="D12" s="10">
        <f>D9*G12</f>
        <v>22474.472414126751</v>
      </c>
      <c r="E12" s="11">
        <f>E9*G12</f>
        <v>5998.5176874697618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26008.752278664724</v>
      </c>
      <c r="C13" s="1"/>
      <c r="D13" s="10">
        <f>D9*G13</f>
        <v>24646.375210449922</v>
      </c>
      <c r="E13" s="11">
        <f>E9*G13</f>
        <v>6578.2063715529739</v>
      </c>
      <c r="G13" s="1">
        <f>H13/H10</f>
        <v>0.12626995645863567</v>
      </c>
      <c r="H13" s="40">
        <v>2.61</v>
      </c>
    </row>
    <row r="14" spans="1:8" ht="22.5">
      <c r="A14" s="13" t="s">
        <v>337</v>
      </c>
      <c r="B14" s="10">
        <f>B9*G14</f>
        <v>33881.133236574744</v>
      </c>
      <c r="C14" s="1"/>
      <c r="D14" s="10">
        <f>D9*G14</f>
        <v>32106.389163038217</v>
      </c>
      <c r="E14" s="11">
        <f>E9*G14</f>
        <v>8569.3109820996615</v>
      </c>
      <c r="G14" s="1">
        <f>H14/H10</f>
        <v>0.16448959845186259</v>
      </c>
      <c r="H14" s="40">
        <v>3.4</v>
      </c>
    </row>
    <row r="15" spans="1:8" ht="22.5">
      <c r="A15" s="13" t="s">
        <v>13</v>
      </c>
      <c r="B15" s="10">
        <f>B9*G15</f>
        <v>22819.939738751811</v>
      </c>
      <c r="C15" s="1"/>
      <c r="D15" s="10">
        <f>D9*G15</f>
        <v>21624.597406869856</v>
      </c>
      <c r="E15" s="11">
        <f>E9*G15</f>
        <v>5771.6829850024187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996.50391872278658</v>
      </c>
      <c r="C16" s="1"/>
      <c r="D16" s="10">
        <f>D9*G16</f>
        <v>944.3055636187712</v>
      </c>
      <c r="E16" s="11">
        <f>E9*G16</f>
        <v>252.03855829704889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46237.781828737287</v>
      </c>
      <c r="C17" s="1"/>
      <c r="D17" s="10">
        <f>D9*G17</f>
        <v>43815.77815191097</v>
      </c>
      <c r="E17" s="11">
        <f>E9*G17</f>
        <v>11694.589104983066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4284.9668505079817</v>
      </c>
      <c r="C18" s="1"/>
      <c r="D18" s="10">
        <f>D9*G18</f>
        <v>4060.5139235607153</v>
      </c>
      <c r="E18" s="11">
        <f>E9*G18</f>
        <v>1083.7658006773099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410</v>
      </c>
      <c r="C19" s="1"/>
      <c r="D19" s="10" t="s">
        <v>411</v>
      </c>
      <c r="E19" s="11" t="s">
        <v>412</v>
      </c>
    </row>
    <row r="20" spans="1:8" ht="12" thickBot="1">
      <c r="A20" s="20" t="s">
        <v>21</v>
      </c>
      <c r="B20" s="21"/>
      <c r="C20" s="1"/>
      <c r="D20" s="21" t="s">
        <v>413</v>
      </c>
      <c r="E20" s="28">
        <v>462.88</v>
      </c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271394.76</v>
      </c>
      <c r="C23" s="1"/>
      <c r="D23" s="5">
        <v>262004.6</v>
      </c>
      <c r="E23" s="6">
        <v>68925.88</v>
      </c>
    </row>
    <row r="24" spans="1:8">
      <c r="A24" s="18" t="s">
        <v>5</v>
      </c>
      <c r="B24" s="10" t="s">
        <v>170</v>
      </c>
      <c r="C24" s="1"/>
      <c r="D24" s="10" t="s">
        <v>408</v>
      </c>
      <c r="E24" s="11" t="s">
        <v>409</v>
      </c>
    </row>
    <row r="25" spans="1:8">
      <c r="A25" s="18" t="s">
        <v>6</v>
      </c>
      <c r="B25" s="10">
        <v>205977.36</v>
      </c>
      <c r="C25" s="1"/>
      <c r="D25" s="10">
        <v>195187.96</v>
      </c>
      <c r="E25" s="11">
        <v>52096.37</v>
      </c>
    </row>
    <row r="26" spans="1:8">
      <c r="A26" s="39" t="s">
        <v>333</v>
      </c>
      <c r="B26" s="10"/>
      <c r="C26" s="1"/>
      <c r="D26" s="10"/>
      <c r="E26" s="11"/>
      <c r="H26" s="1">
        <v>20.67</v>
      </c>
    </row>
    <row r="27" spans="1:8">
      <c r="A27" s="13" t="s">
        <v>334</v>
      </c>
      <c r="B27" s="10">
        <f>B25*G27</f>
        <v>48031.488882438316</v>
      </c>
      <c r="C27" s="1"/>
      <c r="D27" s="10">
        <f>D25*G27</f>
        <v>45515.528166424767</v>
      </c>
      <c r="E27" s="11">
        <f>E25*G27</f>
        <v>12148.258509917756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23716.793265602315</v>
      </c>
      <c r="C28" s="1"/>
      <c r="D28" s="10">
        <f>D25*G28</f>
        <v>22474.472414126751</v>
      </c>
      <c r="E28" s="11">
        <f>E25*G28</f>
        <v>5998.5176874697618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26008.752278664724</v>
      </c>
      <c r="C29" s="1"/>
      <c r="D29" s="10">
        <f>D25*G29</f>
        <v>24646.375210449922</v>
      </c>
      <c r="E29" s="11">
        <f>E25*G29</f>
        <v>6578.2063715529739</v>
      </c>
      <c r="G29" s="1">
        <f>H29/H26</f>
        <v>0.12626995645863567</v>
      </c>
      <c r="H29" s="40">
        <v>2.61</v>
      </c>
    </row>
    <row r="30" spans="1:8" ht="22.5">
      <c r="A30" s="13" t="s">
        <v>337</v>
      </c>
      <c r="B30" s="10">
        <f>B25*G30</f>
        <v>33881.133236574744</v>
      </c>
      <c r="C30" s="1"/>
      <c r="D30" s="10">
        <f>D25*G30</f>
        <v>32106.389163038217</v>
      </c>
      <c r="E30" s="11">
        <f>E25*G30</f>
        <v>8569.3109820996615</v>
      </c>
      <c r="G30" s="1">
        <f>H30/H26</f>
        <v>0.16448959845186259</v>
      </c>
      <c r="H30" s="40">
        <v>3.4</v>
      </c>
    </row>
    <row r="31" spans="1:8" ht="22.5">
      <c r="A31" s="13" t="s">
        <v>13</v>
      </c>
      <c r="B31" s="10">
        <f>B25*G31</f>
        <v>22819.939738751811</v>
      </c>
      <c r="C31" s="1"/>
      <c r="D31" s="10">
        <f>D25*G31</f>
        <v>21624.597406869856</v>
      </c>
      <c r="E31" s="11">
        <f>E25*G31</f>
        <v>5771.6829850024187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996.50391872278658</v>
      </c>
      <c r="C32" s="1"/>
      <c r="D32" s="10">
        <f>D25*G32</f>
        <v>944.3055636187712</v>
      </c>
      <c r="E32" s="11">
        <f>E25*G32</f>
        <v>252.03855829704889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46237.781828737287</v>
      </c>
      <c r="C33" s="1"/>
      <c r="D33" s="10">
        <f>D25*G33</f>
        <v>43815.77815191097</v>
      </c>
      <c r="E33" s="11">
        <f>E25*G33</f>
        <v>11694.589104983066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4284.9668505079817</v>
      </c>
      <c r="C34" s="1"/>
      <c r="D34" s="10">
        <f>D25*G34</f>
        <v>4060.5139235607153</v>
      </c>
      <c r="E34" s="11">
        <f>E25*G34</f>
        <v>1083.7658006773099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410</v>
      </c>
      <c r="C35" s="1"/>
      <c r="D35" s="10" t="s">
        <v>411</v>
      </c>
      <c r="E35" s="11" t="s">
        <v>412</v>
      </c>
    </row>
    <row r="36" spans="1:8" ht="12" thickBot="1">
      <c r="A36" s="20" t="s">
        <v>21</v>
      </c>
      <c r="B36" s="21"/>
      <c r="C36" s="1"/>
      <c r="D36" s="21" t="s">
        <v>413</v>
      </c>
      <c r="E36" s="28">
        <v>462.88</v>
      </c>
    </row>
    <row r="37" spans="1:8">
      <c r="A37" s="92" t="s">
        <v>612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271394.76</v>
      </c>
      <c r="C39" s="1"/>
      <c r="D39" s="5">
        <v>262004.6</v>
      </c>
      <c r="E39" s="6">
        <v>68925.88</v>
      </c>
    </row>
    <row r="40" spans="1:8">
      <c r="A40" s="18" t="s">
        <v>5</v>
      </c>
      <c r="B40" s="10" t="s">
        <v>170</v>
      </c>
      <c r="C40" s="1"/>
      <c r="D40" s="10" t="s">
        <v>408</v>
      </c>
      <c r="E40" s="11" t="s">
        <v>409</v>
      </c>
    </row>
    <row r="41" spans="1:8">
      <c r="A41" s="18" t="s">
        <v>6</v>
      </c>
      <c r="B41" s="10">
        <v>205977.36</v>
      </c>
      <c r="C41" s="1"/>
      <c r="D41" s="10">
        <v>195187.96</v>
      </c>
      <c r="E41" s="11">
        <v>52096.37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48031.488882438316</v>
      </c>
      <c r="C43" s="1"/>
      <c r="D43" s="10">
        <f>D41*G43</f>
        <v>45515.528166424767</v>
      </c>
      <c r="E43" s="11">
        <f>E41*G43</f>
        <v>12148.258509917756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23716.793265602315</v>
      </c>
      <c r="C44" s="1"/>
      <c r="D44" s="10">
        <f>D41*G44</f>
        <v>22474.472414126751</v>
      </c>
      <c r="E44" s="11">
        <f>E41*G44</f>
        <v>5998.5176874697618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26008.752278664724</v>
      </c>
      <c r="C45" s="1"/>
      <c r="D45" s="10">
        <f>D41*G45</f>
        <v>24646.375210449922</v>
      </c>
      <c r="E45" s="11">
        <f>E41*G45</f>
        <v>6578.2063715529739</v>
      </c>
      <c r="G45" s="1">
        <f>H45/H42</f>
        <v>0.12626995645863567</v>
      </c>
      <c r="H45" s="40">
        <v>2.61</v>
      </c>
    </row>
    <row r="46" spans="1:8" ht="22.5">
      <c r="A46" s="13" t="s">
        <v>337</v>
      </c>
      <c r="B46" s="10">
        <f>B41*G46</f>
        <v>33881.133236574744</v>
      </c>
      <c r="C46" s="1"/>
      <c r="D46" s="10">
        <f>D41*G46</f>
        <v>32106.389163038217</v>
      </c>
      <c r="E46" s="11">
        <f>E41*G46</f>
        <v>8569.3109820996615</v>
      </c>
      <c r="G46" s="1">
        <f>H46/H42</f>
        <v>0.16448959845186259</v>
      </c>
      <c r="H46" s="40">
        <v>3.4</v>
      </c>
    </row>
    <row r="47" spans="1:8" ht="22.5">
      <c r="A47" s="13" t="s">
        <v>13</v>
      </c>
      <c r="B47" s="10">
        <f>B41*G47</f>
        <v>22819.939738751811</v>
      </c>
      <c r="C47" s="1"/>
      <c r="D47" s="10">
        <f>D41*G47</f>
        <v>21624.597406869856</v>
      </c>
      <c r="E47" s="11">
        <f>E41*G47</f>
        <v>5771.6829850024187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996.50391872278658</v>
      </c>
      <c r="C48" s="1"/>
      <c r="D48" s="10">
        <f>D41*G48</f>
        <v>944.3055636187712</v>
      </c>
      <c r="E48" s="11">
        <f>E41*G48</f>
        <v>252.03855829704889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46237.781828737287</v>
      </c>
      <c r="C49" s="1"/>
      <c r="D49" s="10">
        <f>D41*G49</f>
        <v>43815.77815191097</v>
      </c>
      <c r="E49" s="11">
        <f>E41*G49</f>
        <v>11694.589104983066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4284.9668505079817</v>
      </c>
      <c r="C50" s="1"/>
      <c r="D50" s="10">
        <f>D41*G50</f>
        <v>4060.5139235607153</v>
      </c>
      <c r="E50" s="11">
        <f>E41*G50</f>
        <v>1083.7658006773099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410</v>
      </c>
      <c r="C51" s="1"/>
      <c r="D51" s="10" t="s">
        <v>411</v>
      </c>
      <c r="E51" s="11" t="s">
        <v>412</v>
      </c>
    </row>
    <row r="52" spans="1:8" ht="12" thickBot="1">
      <c r="A52" s="20" t="s">
        <v>21</v>
      </c>
      <c r="B52" s="21"/>
      <c r="C52" s="1"/>
      <c r="D52" s="21" t="s">
        <v>413</v>
      </c>
      <c r="E52" s="28">
        <v>462.88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 t="e">
        <f>D28-D36</f>
        <v>#VALUE!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36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C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58"/>
  <sheetViews>
    <sheetView topLeftCell="A46" workbookViewId="0">
      <selection activeCell="A54" sqref="A54:D58"/>
    </sheetView>
  </sheetViews>
  <sheetFormatPr defaultColWidth="7.5703125" defaultRowHeight="11.25"/>
  <cols>
    <col min="1" max="1" width="59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6.25" customHeight="1">
      <c r="A1" s="85" t="s">
        <v>795</v>
      </c>
      <c r="B1" s="85"/>
      <c r="C1" s="85"/>
    </row>
    <row r="2" spans="1:8" ht="15">
      <c r="A2" s="58"/>
      <c r="B2" s="58"/>
      <c r="C2" s="58"/>
    </row>
    <row r="3" spans="1:8" ht="65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687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406096.85</v>
      </c>
      <c r="C7" s="1"/>
      <c r="D7" s="5">
        <v>374834.47</v>
      </c>
      <c r="E7" s="6">
        <v>115808.88</v>
      </c>
    </row>
    <row r="8" spans="1:8">
      <c r="A8" s="18" t="s">
        <v>5</v>
      </c>
      <c r="B8" s="10" t="s">
        <v>177</v>
      </c>
      <c r="C8" s="1"/>
      <c r="D8" s="10" t="s">
        <v>414</v>
      </c>
      <c r="E8" s="11">
        <v>-5</v>
      </c>
    </row>
    <row r="9" spans="1:8">
      <c r="A9" s="18" t="s">
        <v>6</v>
      </c>
      <c r="B9" s="10">
        <v>310596.18</v>
      </c>
      <c r="C9" s="1"/>
      <c r="D9" s="10">
        <v>282526.86</v>
      </c>
      <c r="E9" s="11">
        <v>91339.520000000004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72427.362728592168</v>
      </c>
      <c r="C11" s="1"/>
      <c r="D11" s="10">
        <f>D9*G11</f>
        <v>65881.928650217698</v>
      </c>
      <c r="E11" s="11">
        <f>E9*G11</f>
        <v>21299.297842283504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35762.888650217697</v>
      </c>
      <c r="C12" s="1"/>
      <c r="D12" s="10">
        <f>D9*G12</f>
        <v>32530.910827285916</v>
      </c>
      <c r="E12" s="11">
        <f>E9*G12</f>
        <v>10517.08067731011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39218.966124818566</v>
      </c>
      <c r="C13" s="1"/>
      <c r="D13" s="10">
        <f>D9*G13</f>
        <v>35674.654310595055</v>
      </c>
      <c r="E13" s="11">
        <f>E9*G13</f>
        <v>11533.437213352683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51089.840928882433</v>
      </c>
      <c r="C14" s="1"/>
      <c r="D14" s="10">
        <f>D9*G14</f>
        <v>46472.729753265594</v>
      </c>
      <c r="E14" s="11">
        <f>E9*G14</f>
        <v>15024.400967585872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34410.510507982581</v>
      </c>
      <c r="C15" s="1"/>
      <c r="D15" s="10">
        <f>D9*G15</f>
        <v>31300.750333817119</v>
      </c>
      <c r="E15" s="11">
        <f>E9*G15</f>
        <v>10119.375945815191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1502.6423802612483</v>
      </c>
      <c r="C16" s="1"/>
      <c r="D16" s="10">
        <f>D9*G16</f>
        <v>1366.8449927431059</v>
      </c>
      <c r="E16" s="11">
        <f>E9*G16</f>
        <v>441.89414610546692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69722.606444121906</v>
      </c>
      <c r="C17" s="1"/>
      <c r="D17" s="10">
        <f>D9*G17</f>
        <v>63421.607663280098</v>
      </c>
      <c r="E17" s="11">
        <f>E9*G17</f>
        <v>20503.888379293661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6461.3622351233662</v>
      </c>
      <c r="C18" s="1"/>
      <c r="D18" s="10">
        <f>D9*G18</f>
        <v>5877.4334687953542</v>
      </c>
      <c r="E18" s="11">
        <f>E9*G18</f>
        <v>1900.1448282535073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415</v>
      </c>
      <c r="C19" s="1"/>
      <c r="D19" s="10" t="s">
        <v>416</v>
      </c>
      <c r="E19" s="11" t="s">
        <v>417</v>
      </c>
    </row>
    <row r="20" spans="1:8" ht="12" thickBot="1">
      <c r="A20" s="20" t="s">
        <v>21</v>
      </c>
      <c r="B20" s="21"/>
      <c r="C20" s="1"/>
      <c r="D20" s="21" t="s">
        <v>313</v>
      </c>
      <c r="E20" s="22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374834.47</v>
      </c>
      <c r="C23" s="1"/>
      <c r="D23" s="1"/>
      <c r="E23" s="6">
        <v>115808.88</v>
      </c>
    </row>
    <row r="24" spans="1:8">
      <c r="A24" s="18" t="s">
        <v>5</v>
      </c>
      <c r="B24" s="10" t="s">
        <v>414</v>
      </c>
      <c r="C24" s="1"/>
      <c r="D24" s="1"/>
      <c r="E24" s="11">
        <v>-5</v>
      </c>
    </row>
    <row r="25" spans="1:8">
      <c r="A25" s="18" t="s">
        <v>6</v>
      </c>
      <c r="B25" s="10">
        <v>282526.86</v>
      </c>
      <c r="C25" s="1"/>
      <c r="D25" s="1"/>
      <c r="E25" s="11">
        <v>91339.520000000004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65881.928650217698</v>
      </c>
      <c r="C27" s="1"/>
      <c r="D27" s="1"/>
      <c r="E27" s="11">
        <f>E25*G27</f>
        <v>21299.297842283504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32530.910827285916</v>
      </c>
      <c r="C28" s="1"/>
      <c r="D28" s="1"/>
      <c r="E28" s="11">
        <f>E25*G28</f>
        <v>10517.08067731011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35674.654310595055</v>
      </c>
      <c r="C29" s="1"/>
      <c r="D29" s="1"/>
      <c r="E29" s="11">
        <f>E25*G29</f>
        <v>11533.437213352683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46472.729753265594</v>
      </c>
      <c r="C30" s="1"/>
      <c r="D30" s="1"/>
      <c r="E30" s="11">
        <f>E25*G30</f>
        <v>15024.400967585872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31300.750333817119</v>
      </c>
      <c r="C31" s="1"/>
      <c r="D31" s="1"/>
      <c r="E31" s="11">
        <f>E25*G31</f>
        <v>10119.375945815191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1366.8449927431059</v>
      </c>
      <c r="C32" s="1"/>
      <c r="D32" s="1"/>
      <c r="E32" s="11">
        <f>E25*G32</f>
        <v>441.89414610546692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63421.607663280098</v>
      </c>
      <c r="C33" s="1"/>
      <c r="D33" s="1"/>
      <c r="E33" s="11">
        <f>E25*G33</f>
        <v>20503.888379293661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5877.4334687953542</v>
      </c>
      <c r="C34" s="1"/>
      <c r="D34" s="1"/>
      <c r="E34" s="11">
        <f>E25*G34</f>
        <v>1900.1448282535073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416</v>
      </c>
      <c r="C35" s="1"/>
      <c r="D35" s="1"/>
      <c r="E35" s="11" t="s">
        <v>417</v>
      </c>
    </row>
    <row r="36" spans="1:8" ht="12" thickBot="1">
      <c r="A36" s="20" t="s">
        <v>21</v>
      </c>
      <c r="B36" s="21" t="s">
        <v>313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406096.85</v>
      </c>
      <c r="C39" s="1"/>
      <c r="D39" s="5">
        <v>374834.47</v>
      </c>
      <c r="E39" s="6">
        <v>115808.88</v>
      </c>
    </row>
    <row r="40" spans="1:8">
      <c r="A40" s="18" t="s">
        <v>5</v>
      </c>
      <c r="B40" s="10" t="s">
        <v>177</v>
      </c>
      <c r="C40" s="1"/>
      <c r="D40" s="10" t="s">
        <v>414</v>
      </c>
      <c r="E40" s="11">
        <v>-5</v>
      </c>
    </row>
    <row r="41" spans="1:8">
      <c r="A41" s="18" t="s">
        <v>6</v>
      </c>
      <c r="B41" s="10">
        <v>310596.18</v>
      </c>
      <c r="C41" s="1"/>
      <c r="D41" s="10">
        <v>282526.86</v>
      </c>
      <c r="E41" s="11">
        <v>91339.520000000004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72427.362728592168</v>
      </c>
      <c r="C43" s="1"/>
      <c r="D43" s="10">
        <f>D41*G43</f>
        <v>65881.928650217698</v>
      </c>
      <c r="E43" s="11">
        <f>E41*G43</f>
        <v>21299.297842283504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35762.888650217697</v>
      </c>
      <c r="C44" s="1"/>
      <c r="D44" s="10">
        <f>D41*G44</f>
        <v>32530.910827285916</v>
      </c>
      <c r="E44" s="11">
        <f>E41*G44</f>
        <v>10517.08067731011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39218.966124818566</v>
      </c>
      <c r="C45" s="1"/>
      <c r="D45" s="10">
        <f>D41*G45</f>
        <v>35674.654310595055</v>
      </c>
      <c r="E45" s="11">
        <f>E41*G45</f>
        <v>11533.437213352683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51089.840928882433</v>
      </c>
      <c r="C46" s="1"/>
      <c r="D46" s="10">
        <f>D41*G46</f>
        <v>46472.729753265594</v>
      </c>
      <c r="E46" s="11">
        <f>E41*G46</f>
        <v>15024.400967585872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34410.510507982581</v>
      </c>
      <c r="C47" s="1"/>
      <c r="D47" s="10">
        <f>D41*G47</f>
        <v>31300.750333817119</v>
      </c>
      <c r="E47" s="11">
        <f>E41*G47</f>
        <v>10119.375945815191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1502.6423802612483</v>
      </c>
      <c r="C48" s="1"/>
      <c r="D48" s="10">
        <f>D41*G48</f>
        <v>1366.8449927431059</v>
      </c>
      <c r="E48" s="11">
        <f>E41*G48</f>
        <v>441.89414610546692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69722.606444121906</v>
      </c>
      <c r="C49" s="1"/>
      <c r="D49" s="10">
        <f>D41*G49</f>
        <v>63421.607663280098</v>
      </c>
      <c r="E49" s="11">
        <f>E41*G49</f>
        <v>20503.888379293661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6461.3622351233662</v>
      </c>
      <c r="C50" s="1"/>
      <c r="D50" s="10">
        <f>D41*G50</f>
        <v>5877.4334687953542</v>
      </c>
      <c r="E50" s="11">
        <f>E41*G50</f>
        <v>1900.1448282535073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415</v>
      </c>
      <c r="C51" s="1"/>
      <c r="D51" s="10" t="s">
        <v>416</v>
      </c>
      <c r="E51" s="11" t="s">
        <v>417</v>
      </c>
    </row>
    <row r="52" spans="1:8" ht="12" thickBot="1">
      <c r="A52" s="20" t="s">
        <v>21</v>
      </c>
      <c r="B52" s="21"/>
      <c r="C52" s="1"/>
      <c r="D52" s="21" t="s">
        <v>313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21:C22"/>
    <mergeCell ref="A37:B38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topLeftCell="A43" workbookViewId="0">
      <selection activeCell="A69" sqref="A69:D73"/>
    </sheetView>
  </sheetViews>
  <sheetFormatPr defaultColWidth="7.5703125" defaultRowHeight="11.25"/>
  <cols>
    <col min="1" max="1" width="54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41.25" customHeight="1">
      <c r="A1" s="85" t="s">
        <v>630</v>
      </c>
      <c r="B1" s="85"/>
      <c r="C1" s="85"/>
    </row>
    <row r="2" spans="1:7" ht="15">
      <c r="A2" s="58"/>
      <c r="B2" s="58"/>
      <c r="C2" s="58"/>
    </row>
    <row r="3" spans="1:7" ht="26.25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631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f>286025.11-B9</f>
        <v>246725.11</v>
      </c>
      <c r="C7" s="1"/>
      <c r="D7" s="5">
        <f>234803.55-D9</f>
        <v>223303.55</v>
      </c>
      <c r="E7" s="31">
        <f>160236.79-E9</f>
        <v>127486.79000000001</v>
      </c>
    </row>
    <row r="8" spans="1:7" ht="12.75" customHeight="1">
      <c r="A8" s="18" t="s">
        <v>5</v>
      </c>
      <c r="B8" s="10">
        <v>7590</v>
      </c>
      <c r="C8" s="1"/>
      <c r="D8" s="10">
        <v>7960.7</v>
      </c>
      <c r="E8" s="11">
        <v>1114.3</v>
      </c>
    </row>
    <row r="9" spans="1:7" ht="12.75" hidden="1" customHeight="1">
      <c r="A9" s="18" t="s">
        <v>20</v>
      </c>
      <c r="B9" s="10">
        <v>39300</v>
      </c>
      <c r="C9" s="1"/>
      <c r="D9" s="10">
        <v>11500</v>
      </c>
      <c r="E9" s="11">
        <v>32750</v>
      </c>
    </row>
    <row r="10" spans="1:7" ht="12.75" hidden="1" customHeight="1">
      <c r="A10" s="18" t="s">
        <v>32</v>
      </c>
      <c r="B10" s="10">
        <v>796.8</v>
      </c>
      <c r="C10" s="1"/>
      <c r="D10" s="10">
        <v>199.2</v>
      </c>
      <c r="E10" s="11">
        <v>2191.1999999999998</v>
      </c>
    </row>
    <row r="11" spans="1:7">
      <c r="A11" s="18" t="s">
        <v>6</v>
      </c>
      <c r="B11" s="10">
        <v>184314.26</v>
      </c>
      <c r="C11" s="1"/>
      <c r="D11" s="10">
        <v>166519.16</v>
      </c>
      <c r="E11" s="11">
        <v>93313.67</v>
      </c>
    </row>
    <row r="12" spans="1:7" ht="12.75" customHeight="1">
      <c r="A12" s="12" t="s">
        <v>7</v>
      </c>
      <c r="B12" s="10"/>
      <c r="C12" s="1"/>
      <c r="D12" s="10"/>
      <c r="E12" s="11"/>
    </row>
    <row r="13" spans="1:7" ht="12.75" customHeight="1">
      <c r="A13" s="13" t="s">
        <v>8</v>
      </c>
      <c r="B13" s="10">
        <f>B11*G13</f>
        <v>33.729509580000006</v>
      </c>
      <c r="C13" s="1"/>
      <c r="D13" s="10">
        <f>D11*G13</f>
        <v>30.47300628</v>
      </c>
      <c r="E13" s="11">
        <f>E11*G13</f>
        <v>17.076401610000001</v>
      </c>
      <c r="G13" s="1">
        <v>1.83E-4</v>
      </c>
    </row>
    <row r="14" spans="1:7" ht="12.75" customHeight="1">
      <c r="A14" s="13" t="s">
        <v>9</v>
      </c>
      <c r="B14" s="10">
        <f>B11*G14</f>
        <v>23723.641347379998</v>
      </c>
      <c r="C14" s="1"/>
      <c r="D14" s="10">
        <f>D11*G14</f>
        <v>21433.180641079998</v>
      </c>
      <c r="E14" s="11">
        <f>E11*G14</f>
        <v>12010.682406709999</v>
      </c>
      <c r="G14" s="1">
        <v>0.12871299999999999</v>
      </c>
    </row>
    <row r="15" spans="1:7" ht="12.75" customHeight="1">
      <c r="A15" s="13" t="s">
        <v>10</v>
      </c>
      <c r="B15" s="10">
        <f>(B11*G15)+B10</f>
        <v>30029.778893039998</v>
      </c>
      <c r="C15" s="1"/>
      <c r="D15" s="10">
        <f>(D11*G15)+D10</f>
        <v>26609.804852640002</v>
      </c>
      <c r="E15" s="11">
        <f>(E11*G15)+E10</f>
        <v>16991.121316680001</v>
      </c>
      <c r="G15" s="1">
        <v>0.15860399999999999</v>
      </c>
    </row>
    <row r="16" spans="1:7" ht="12.75" customHeight="1">
      <c r="A16" s="13" t="s">
        <v>11</v>
      </c>
      <c r="B16" s="10">
        <f>B11*G16</f>
        <v>15291.07963812</v>
      </c>
      <c r="C16" s="1"/>
      <c r="D16" s="10">
        <f>D11*G16</f>
        <v>13814.762551919999</v>
      </c>
      <c r="E16" s="11">
        <f>E11*G16</f>
        <v>7741.488690539999</v>
      </c>
      <c r="G16" s="1">
        <v>8.2961999999999994E-2</v>
      </c>
    </row>
    <row r="17" spans="1:7" ht="12.75" customHeight="1">
      <c r="A17" s="13" t="s">
        <v>12</v>
      </c>
      <c r="B17" s="10">
        <f>B11*G17</f>
        <v>26309.754729440003</v>
      </c>
      <c r="C17" s="1"/>
      <c r="D17" s="10">
        <f>D11*G17</f>
        <v>23769.610975040003</v>
      </c>
      <c r="E17" s="11">
        <f>G17*E11</f>
        <v>13319.966510480001</v>
      </c>
      <c r="G17" s="1">
        <v>0.14274400000000001</v>
      </c>
    </row>
    <row r="18" spans="1:7" ht="22.5">
      <c r="A18" s="13" t="s">
        <v>13</v>
      </c>
      <c r="B18" s="10">
        <f>B11*G18</f>
        <v>21587.439073980004</v>
      </c>
      <c r="C18" s="1"/>
      <c r="D18" s="10">
        <f>D11*G18</f>
        <v>19503.22357668</v>
      </c>
      <c r="E18" s="11">
        <f>E11*G18</f>
        <v>10929.176971410001</v>
      </c>
      <c r="G18" s="1">
        <v>0.117123</v>
      </c>
    </row>
    <row r="19" spans="1:7" ht="12.75" customHeight="1">
      <c r="A19" s="13" t="s">
        <v>14</v>
      </c>
      <c r="B19" s="10">
        <f>B11*G19</f>
        <v>787.02189020000014</v>
      </c>
      <c r="C19" s="1"/>
      <c r="D19" s="10">
        <f>D11*G19</f>
        <v>711.0368132000001</v>
      </c>
      <c r="E19" s="11">
        <f>E11*G19</f>
        <v>398.44937090000002</v>
      </c>
      <c r="G19" s="1">
        <v>4.2700000000000004E-3</v>
      </c>
    </row>
    <row r="20" spans="1:7" ht="12.75" customHeight="1">
      <c r="A20" s="13" t="s">
        <v>15</v>
      </c>
      <c r="B20" s="10">
        <f>B11*G20</f>
        <v>28558.388701440002</v>
      </c>
      <c r="C20" s="1"/>
      <c r="D20" s="10">
        <f>D11*G20</f>
        <v>25801.144727039999</v>
      </c>
      <c r="E20" s="11">
        <f>E11*G20</f>
        <v>14458.39328448</v>
      </c>
      <c r="G20" s="1">
        <v>0.154944</v>
      </c>
    </row>
    <row r="21" spans="1:7" ht="22.5">
      <c r="A21" s="13" t="s">
        <v>16</v>
      </c>
      <c r="B21" s="10">
        <f>B11*G21</f>
        <v>34067.726247099999</v>
      </c>
      <c r="C21" s="1"/>
      <c r="D21" s="10">
        <f>D11*G21</f>
        <v>30778.568938600001</v>
      </c>
      <c r="E21" s="11">
        <f>E11*G21</f>
        <v>17247.632194450001</v>
      </c>
      <c r="G21" s="1">
        <v>0.184835</v>
      </c>
    </row>
    <row r="22" spans="1:7" ht="12.75" customHeight="1">
      <c r="A22" s="13" t="s">
        <v>17</v>
      </c>
      <c r="B22" s="10">
        <f>B11*G22</f>
        <v>4722.3156554600009</v>
      </c>
      <c r="C22" s="1"/>
      <c r="D22" s="10">
        <f>D11*G22</f>
        <v>4266.3873983600006</v>
      </c>
      <c r="E22" s="11">
        <f>E11*G22</f>
        <v>2390.78953907</v>
      </c>
      <c r="G22" s="1">
        <v>2.5621000000000001E-2</v>
      </c>
    </row>
    <row r="23" spans="1:7" ht="12.75" customHeight="1">
      <c r="A23" s="18" t="s">
        <v>18</v>
      </c>
      <c r="B23" s="10" t="s">
        <v>33</v>
      </c>
      <c r="C23" s="1"/>
      <c r="D23" s="10" t="s">
        <v>34</v>
      </c>
      <c r="E23" s="11" t="s">
        <v>35</v>
      </c>
    </row>
    <row r="24" spans="1:7" ht="13.5" customHeight="1" thickBot="1">
      <c r="A24" s="20" t="s">
        <v>21</v>
      </c>
      <c r="B24" s="21"/>
      <c r="C24" s="1"/>
      <c r="D24" s="21" t="s">
        <v>25</v>
      </c>
      <c r="E24" s="22"/>
    </row>
    <row r="25" spans="1:7">
      <c r="A25" s="92" t="s">
        <v>611</v>
      </c>
      <c r="B25" s="92"/>
      <c r="C25" s="92"/>
    </row>
    <row r="26" spans="1:7" ht="12" thickBot="1">
      <c r="A26" s="92"/>
      <c r="B26" s="92"/>
      <c r="C26" s="92"/>
    </row>
    <row r="27" spans="1:7">
      <c r="A27" s="17" t="s">
        <v>4</v>
      </c>
      <c r="B27" s="5">
        <f>234803.55-B29</f>
        <v>223303.55</v>
      </c>
      <c r="C27" s="5"/>
      <c r="D27" s="1"/>
      <c r="E27" s="31">
        <f>160236.79-E29</f>
        <v>127486.79000000001</v>
      </c>
    </row>
    <row r="28" spans="1:7" ht="12.75" customHeight="1">
      <c r="A28" s="18" t="s">
        <v>5</v>
      </c>
      <c r="B28" s="10">
        <v>7960.7</v>
      </c>
      <c r="C28" s="10"/>
      <c r="D28" s="1"/>
      <c r="E28" s="11">
        <v>1114.3</v>
      </c>
    </row>
    <row r="29" spans="1:7" ht="12.75" hidden="1" customHeight="1">
      <c r="A29" s="18" t="s">
        <v>20</v>
      </c>
      <c r="B29" s="10">
        <v>11500</v>
      </c>
      <c r="C29" s="10"/>
      <c r="D29" s="1"/>
      <c r="E29" s="11">
        <v>32750</v>
      </c>
    </row>
    <row r="30" spans="1:7" ht="12.75" hidden="1" customHeight="1">
      <c r="A30" s="18" t="s">
        <v>32</v>
      </c>
      <c r="B30" s="10">
        <v>199.2</v>
      </c>
      <c r="C30" s="10"/>
      <c r="D30" s="1"/>
      <c r="E30" s="11">
        <v>2191.1999999999998</v>
      </c>
    </row>
    <row r="31" spans="1:7">
      <c r="A31" s="18" t="s">
        <v>6</v>
      </c>
      <c r="B31" s="10">
        <v>166519.16</v>
      </c>
      <c r="C31" s="10"/>
      <c r="D31" s="1"/>
      <c r="E31" s="11">
        <v>93313.67</v>
      </c>
    </row>
    <row r="32" spans="1:7" ht="12.75" customHeight="1">
      <c r="A32" s="12" t="s">
        <v>7</v>
      </c>
      <c r="B32" s="10"/>
      <c r="C32" s="10"/>
      <c r="D32" s="1"/>
      <c r="E32" s="11"/>
    </row>
    <row r="33" spans="1:7" ht="12.75" customHeight="1">
      <c r="A33" s="13" t="s">
        <v>8</v>
      </c>
      <c r="B33" s="10">
        <f>B31*G33</f>
        <v>30.47300628</v>
      </c>
      <c r="C33" s="10"/>
      <c r="D33" s="1"/>
      <c r="E33" s="11">
        <f>E31*G33</f>
        <v>17.076401610000001</v>
      </c>
      <c r="G33" s="1">
        <v>1.83E-4</v>
      </c>
    </row>
    <row r="34" spans="1:7" ht="12.75" customHeight="1">
      <c r="A34" s="13" t="s">
        <v>9</v>
      </c>
      <c r="B34" s="10">
        <f>B31*G34</f>
        <v>21433.180641079998</v>
      </c>
      <c r="C34" s="10"/>
      <c r="D34" s="1"/>
      <c r="E34" s="11">
        <f>E31*G34</f>
        <v>12010.682406709999</v>
      </c>
      <c r="G34" s="1">
        <v>0.12871299999999999</v>
      </c>
    </row>
    <row r="35" spans="1:7" ht="12.75" customHeight="1">
      <c r="A35" s="13" t="s">
        <v>10</v>
      </c>
      <c r="B35" s="10">
        <f>(B31*G35)+B30</f>
        <v>26609.804852640002</v>
      </c>
      <c r="C35" s="10"/>
      <c r="D35" s="1"/>
      <c r="E35" s="11">
        <f>(E31*G35)+E30</f>
        <v>16991.121316680001</v>
      </c>
      <c r="G35" s="1">
        <v>0.15860399999999999</v>
      </c>
    </row>
    <row r="36" spans="1:7" ht="12.75" customHeight="1">
      <c r="A36" s="13" t="s">
        <v>11</v>
      </c>
      <c r="B36" s="10">
        <f>B31*G36</f>
        <v>13814.762551919999</v>
      </c>
      <c r="C36" s="10"/>
      <c r="D36" s="1"/>
      <c r="E36" s="11">
        <f>E31*G36</f>
        <v>7741.488690539999</v>
      </c>
      <c r="G36" s="1">
        <v>8.2961999999999994E-2</v>
      </c>
    </row>
    <row r="37" spans="1:7" ht="12.75" customHeight="1">
      <c r="A37" s="13" t="s">
        <v>12</v>
      </c>
      <c r="B37" s="10">
        <f>B31*G37</f>
        <v>23769.610975040003</v>
      </c>
      <c r="C37" s="10"/>
      <c r="D37" s="1"/>
      <c r="E37" s="11">
        <f>G37*E31</f>
        <v>13319.966510480001</v>
      </c>
      <c r="G37" s="1">
        <v>0.14274400000000001</v>
      </c>
    </row>
    <row r="38" spans="1:7" ht="22.5">
      <c r="A38" s="13" t="s">
        <v>13</v>
      </c>
      <c r="B38" s="10">
        <f>B31*G38</f>
        <v>19503.22357668</v>
      </c>
      <c r="C38" s="10"/>
      <c r="D38" s="1"/>
      <c r="E38" s="11">
        <f>E31*G38</f>
        <v>10929.176971410001</v>
      </c>
      <c r="G38" s="1">
        <v>0.117123</v>
      </c>
    </row>
    <row r="39" spans="1:7" ht="12.75" customHeight="1">
      <c r="A39" s="13" t="s">
        <v>14</v>
      </c>
      <c r="B39" s="10">
        <f>B31*G39</f>
        <v>711.0368132000001</v>
      </c>
      <c r="C39" s="10"/>
      <c r="D39" s="1"/>
      <c r="E39" s="11">
        <f>E31*G39</f>
        <v>398.44937090000002</v>
      </c>
      <c r="G39" s="1">
        <v>4.2700000000000004E-3</v>
      </c>
    </row>
    <row r="40" spans="1:7" ht="12.75" customHeight="1">
      <c r="A40" s="13" t="s">
        <v>15</v>
      </c>
      <c r="B40" s="10">
        <f>B31*G40</f>
        <v>25801.144727039999</v>
      </c>
      <c r="C40" s="10"/>
      <c r="D40" s="1"/>
      <c r="E40" s="11">
        <f>E31*G40</f>
        <v>14458.39328448</v>
      </c>
      <c r="G40" s="1">
        <v>0.154944</v>
      </c>
    </row>
    <row r="41" spans="1:7" ht="22.5">
      <c r="A41" s="13" t="s">
        <v>16</v>
      </c>
      <c r="B41" s="10">
        <f>B31*G41</f>
        <v>30778.568938600001</v>
      </c>
      <c r="C41" s="10"/>
      <c r="D41" s="1"/>
      <c r="E41" s="11">
        <f>E31*G41</f>
        <v>17247.632194450001</v>
      </c>
      <c r="G41" s="1">
        <v>0.184835</v>
      </c>
    </row>
    <row r="42" spans="1:7" ht="12.75" customHeight="1">
      <c r="A42" s="13" t="s">
        <v>17</v>
      </c>
      <c r="B42" s="10">
        <f>B31*G42</f>
        <v>4266.3873983600006</v>
      </c>
      <c r="C42" s="10"/>
      <c r="D42" s="1"/>
      <c r="E42" s="11">
        <f>E31*G42</f>
        <v>2390.78953907</v>
      </c>
      <c r="G42" s="1">
        <v>2.5621000000000001E-2</v>
      </c>
    </row>
    <row r="43" spans="1:7" ht="12.75" customHeight="1">
      <c r="A43" s="18" t="s">
        <v>18</v>
      </c>
      <c r="B43" s="10" t="s">
        <v>34</v>
      </c>
      <c r="C43" s="10"/>
      <c r="D43" s="1"/>
      <c r="E43" s="11" t="s">
        <v>35</v>
      </c>
    </row>
    <row r="44" spans="1:7" ht="13.5" customHeight="1" thickBot="1">
      <c r="A44" s="20" t="s">
        <v>21</v>
      </c>
      <c r="B44" s="21" t="s">
        <v>25</v>
      </c>
      <c r="C44" s="21"/>
      <c r="D44" s="1"/>
      <c r="E44" s="22"/>
    </row>
    <row r="45" spans="1:7">
      <c r="A45" s="92" t="s">
        <v>612</v>
      </c>
      <c r="B45" s="92"/>
      <c r="C45" s="92"/>
    </row>
    <row r="46" spans="1:7" ht="12" thickBot="1">
      <c r="A46" s="92"/>
      <c r="B46" s="92"/>
      <c r="C46" s="92"/>
    </row>
    <row r="47" spans="1:7">
      <c r="A47" s="17" t="s">
        <v>4</v>
      </c>
      <c r="B47" s="5">
        <f>286025.11-B49</f>
        <v>246725.11</v>
      </c>
      <c r="C47" s="1"/>
      <c r="D47" s="5">
        <f>234803.55-D49</f>
        <v>223303.55</v>
      </c>
      <c r="E47" s="31">
        <f>160236.79-E49</f>
        <v>127486.79000000001</v>
      </c>
    </row>
    <row r="48" spans="1:7" ht="12.75" customHeight="1">
      <c r="A48" s="18" t="s">
        <v>5</v>
      </c>
      <c r="B48" s="10">
        <v>7590</v>
      </c>
      <c r="C48" s="1"/>
      <c r="D48" s="10">
        <v>7960.7</v>
      </c>
      <c r="E48" s="11">
        <v>1114.3</v>
      </c>
    </row>
    <row r="49" spans="1:7" ht="12.75" hidden="1" customHeight="1">
      <c r="A49" s="18" t="s">
        <v>20</v>
      </c>
      <c r="B49" s="10">
        <v>39300</v>
      </c>
      <c r="C49" s="1"/>
      <c r="D49" s="10">
        <v>11500</v>
      </c>
      <c r="E49" s="11">
        <v>32750</v>
      </c>
    </row>
    <row r="50" spans="1:7" ht="12.75" hidden="1" customHeight="1">
      <c r="A50" s="18" t="s">
        <v>32</v>
      </c>
      <c r="B50" s="10">
        <v>796.8</v>
      </c>
      <c r="C50" s="1"/>
      <c r="D50" s="10">
        <v>199.2</v>
      </c>
      <c r="E50" s="11">
        <v>2191.1999999999998</v>
      </c>
    </row>
    <row r="51" spans="1:7">
      <c r="A51" s="18" t="s">
        <v>6</v>
      </c>
      <c r="B51" s="10">
        <v>184314.26</v>
      </c>
      <c r="C51" s="1"/>
      <c r="D51" s="10">
        <v>166519.16</v>
      </c>
      <c r="E51" s="11">
        <v>93313.67</v>
      </c>
    </row>
    <row r="52" spans="1:7" ht="12.75" customHeight="1">
      <c r="A52" s="12" t="s">
        <v>7</v>
      </c>
      <c r="B52" s="10"/>
      <c r="C52" s="1"/>
      <c r="D52" s="10"/>
      <c r="E52" s="11"/>
    </row>
    <row r="53" spans="1:7" ht="12.75" customHeight="1">
      <c r="A53" s="13" t="s">
        <v>8</v>
      </c>
      <c r="B53" s="10">
        <f>B51*G53</f>
        <v>33.729509580000006</v>
      </c>
      <c r="C53" s="1"/>
      <c r="D53" s="10">
        <f>D51*G53</f>
        <v>30.47300628</v>
      </c>
      <c r="E53" s="11">
        <f>E51*G53</f>
        <v>17.076401610000001</v>
      </c>
      <c r="G53" s="1">
        <v>1.83E-4</v>
      </c>
    </row>
    <row r="54" spans="1:7" ht="12.75" customHeight="1">
      <c r="A54" s="13" t="s">
        <v>9</v>
      </c>
      <c r="B54" s="10">
        <f>B51*G54</f>
        <v>23723.641347379998</v>
      </c>
      <c r="C54" s="1"/>
      <c r="D54" s="10">
        <f>D51*G54</f>
        <v>21433.180641079998</v>
      </c>
      <c r="E54" s="11">
        <f>E51*G54</f>
        <v>12010.682406709999</v>
      </c>
      <c r="G54" s="1">
        <v>0.12871299999999999</v>
      </c>
    </row>
    <row r="55" spans="1:7" ht="12.75" customHeight="1">
      <c r="A55" s="13" t="s">
        <v>10</v>
      </c>
      <c r="B55" s="10">
        <f>(B51*G55)+B50</f>
        <v>30029.778893039998</v>
      </c>
      <c r="C55" s="1"/>
      <c r="D55" s="10">
        <f>(D51*G55)+D50</f>
        <v>26609.804852640002</v>
      </c>
      <c r="E55" s="11">
        <f>(E51*G55)+E50</f>
        <v>16991.121316680001</v>
      </c>
      <c r="G55" s="1">
        <v>0.15860399999999999</v>
      </c>
    </row>
    <row r="56" spans="1:7" ht="12.75" customHeight="1">
      <c r="A56" s="13" t="s">
        <v>11</v>
      </c>
      <c r="B56" s="10">
        <f>B51*G56</f>
        <v>15291.07963812</v>
      </c>
      <c r="C56" s="1"/>
      <c r="D56" s="10">
        <f>D51*G56</f>
        <v>13814.762551919999</v>
      </c>
      <c r="E56" s="11">
        <f>E51*G56</f>
        <v>7741.488690539999</v>
      </c>
      <c r="G56" s="1">
        <v>8.2961999999999994E-2</v>
      </c>
    </row>
    <row r="57" spans="1:7" ht="12.75" customHeight="1">
      <c r="A57" s="13" t="s">
        <v>12</v>
      </c>
      <c r="B57" s="10">
        <f>B51*G57</f>
        <v>26309.754729440003</v>
      </c>
      <c r="C57" s="1"/>
      <c r="D57" s="10">
        <f>D51*G57</f>
        <v>23769.610975040003</v>
      </c>
      <c r="E57" s="11">
        <f>G57*E51</f>
        <v>13319.966510480001</v>
      </c>
      <c r="G57" s="1">
        <v>0.14274400000000001</v>
      </c>
    </row>
    <row r="58" spans="1:7" ht="22.5">
      <c r="A58" s="13" t="s">
        <v>13</v>
      </c>
      <c r="B58" s="10">
        <f>B51*G58</f>
        <v>21587.439073980004</v>
      </c>
      <c r="C58" s="1"/>
      <c r="D58" s="10">
        <f>D51*G58</f>
        <v>19503.22357668</v>
      </c>
      <c r="E58" s="11">
        <f>E51*G58</f>
        <v>10929.176971410001</v>
      </c>
      <c r="G58" s="1">
        <v>0.117123</v>
      </c>
    </row>
    <row r="59" spans="1:7" ht="12.75" customHeight="1">
      <c r="A59" s="13" t="s">
        <v>14</v>
      </c>
      <c r="B59" s="10">
        <f>B51*G59</f>
        <v>787.02189020000014</v>
      </c>
      <c r="C59" s="1"/>
      <c r="D59" s="10">
        <f>D51*G59</f>
        <v>711.0368132000001</v>
      </c>
      <c r="E59" s="11">
        <f>E51*G59</f>
        <v>398.44937090000002</v>
      </c>
      <c r="G59" s="1">
        <v>4.2700000000000004E-3</v>
      </c>
    </row>
    <row r="60" spans="1:7" ht="12.75" customHeight="1">
      <c r="A60" s="13" t="s">
        <v>15</v>
      </c>
      <c r="B60" s="10">
        <f>B51*G60</f>
        <v>28558.388701440002</v>
      </c>
      <c r="C60" s="1"/>
      <c r="D60" s="10">
        <f>D51*G60</f>
        <v>25801.144727039999</v>
      </c>
      <c r="E60" s="11">
        <f>E51*G60</f>
        <v>14458.39328448</v>
      </c>
      <c r="G60" s="1">
        <v>0.154944</v>
      </c>
    </row>
    <row r="61" spans="1:7" ht="22.5">
      <c r="A61" s="13" t="s">
        <v>16</v>
      </c>
      <c r="B61" s="10">
        <f>B51*G61</f>
        <v>34067.726247099999</v>
      </c>
      <c r="C61" s="1"/>
      <c r="D61" s="10">
        <f>D51*G61</f>
        <v>30778.568938600001</v>
      </c>
      <c r="E61" s="11">
        <f>E51*G61</f>
        <v>17247.632194450001</v>
      </c>
      <c r="G61" s="1">
        <v>0.184835</v>
      </c>
    </row>
    <row r="62" spans="1:7" ht="12.75" customHeight="1">
      <c r="A62" s="13" t="s">
        <v>17</v>
      </c>
      <c r="B62" s="10">
        <f>B51*G62</f>
        <v>4722.3156554600009</v>
      </c>
      <c r="C62" s="1"/>
      <c r="D62" s="10">
        <f>D51*G62</f>
        <v>4266.3873983600006</v>
      </c>
      <c r="E62" s="11">
        <f>E51*G62</f>
        <v>2390.78953907</v>
      </c>
      <c r="G62" s="1">
        <v>2.5621000000000001E-2</v>
      </c>
    </row>
    <row r="63" spans="1:7" ht="12.75" customHeight="1">
      <c r="A63" s="18" t="s">
        <v>18</v>
      </c>
      <c r="B63" s="10" t="s">
        <v>33</v>
      </c>
      <c r="C63" s="1"/>
      <c r="D63" s="10" t="s">
        <v>34</v>
      </c>
      <c r="E63" s="11" t="s">
        <v>35</v>
      </c>
    </row>
    <row r="64" spans="1:7" ht="13.5" customHeight="1" thickBot="1">
      <c r="A64" s="20" t="s">
        <v>21</v>
      </c>
      <c r="B64" s="21"/>
      <c r="C64" s="1"/>
      <c r="D64" s="21" t="s">
        <v>25</v>
      </c>
      <c r="E64" s="22"/>
    </row>
    <row r="66" spans="1:4" ht="12.75">
      <c r="A66" s="71" t="s">
        <v>828</v>
      </c>
      <c r="B66" s="72">
        <v>4</v>
      </c>
      <c r="C66" s="72">
        <v>4</v>
      </c>
    </row>
    <row r="67" spans="1:4" ht="12.75">
      <c r="A67" s="73" t="s">
        <v>829</v>
      </c>
      <c r="B67" s="72">
        <v>14</v>
      </c>
      <c r="C67" s="72">
        <v>14</v>
      </c>
    </row>
    <row r="69" spans="1:4" ht="12.75">
      <c r="A69" s="93" t="s">
        <v>832</v>
      </c>
      <c r="B69" s="93"/>
      <c r="C69" s="93"/>
      <c r="D69" s="93"/>
    </row>
    <row r="70" spans="1:4" ht="12">
      <c r="A70" s="82" t="s">
        <v>0</v>
      </c>
      <c r="B70" s="82"/>
      <c r="C70" s="77">
        <f>C33-C52</f>
        <v>0</v>
      </c>
      <c r="D70" s="78">
        <f>D43-D51</f>
        <v>-166519.16</v>
      </c>
    </row>
    <row r="71" spans="1:4" ht="12">
      <c r="A71" s="82" t="s">
        <v>1</v>
      </c>
      <c r="B71" s="82"/>
      <c r="C71" s="77">
        <f>C44-C63</f>
        <v>0</v>
      </c>
      <c r="D71" s="79">
        <f>D44-D66</f>
        <v>0</v>
      </c>
    </row>
    <row r="72" spans="1:4" ht="12">
      <c r="A72" s="83" t="s">
        <v>2</v>
      </c>
      <c r="B72" s="83"/>
      <c r="C72" s="80">
        <f>C32-C51</f>
        <v>0</v>
      </c>
      <c r="D72" s="79">
        <f>D45-D67</f>
        <v>0</v>
      </c>
    </row>
    <row r="73" spans="1:4" ht="24">
      <c r="A73" s="82" t="s">
        <v>3</v>
      </c>
      <c r="B73" s="82"/>
      <c r="C73" s="81">
        <f>[1]ерши!$H$317</f>
        <v>174673.59999999998</v>
      </c>
      <c r="D73" s="78">
        <v>565689.03</v>
      </c>
    </row>
  </sheetData>
  <mergeCells count="6">
    <mergeCell ref="A45:C46"/>
    <mergeCell ref="A69:D69"/>
    <mergeCell ref="A1:C1"/>
    <mergeCell ref="A3:C3"/>
    <mergeCell ref="A5:C6"/>
    <mergeCell ref="A25:C26"/>
  </mergeCells>
  <phoneticPr fontId="10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60"/>
  <sheetViews>
    <sheetView topLeftCell="A28" workbookViewId="0">
      <selection activeCell="S40" sqref="S40:S41"/>
    </sheetView>
  </sheetViews>
  <sheetFormatPr defaultColWidth="7.5703125" defaultRowHeight="11.25"/>
  <cols>
    <col min="1" max="1" width="56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7.5" customHeight="1">
      <c r="A1" s="85" t="s">
        <v>796</v>
      </c>
      <c r="B1" s="85"/>
      <c r="C1" s="85"/>
    </row>
    <row r="2" spans="1:8" ht="15">
      <c r="A2" s="58"/>
      <c r="B2" s="58"/>
      <c r="C2" s="58"/>
    </row>
    <row r="3" spans="1:8" ht="36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688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264293.68</v>
      </c>
      <c r="C7" s="1"/>
      <c r="D7" s="5">
        <v>255892.39</v>
      </c>
      <c r="E7" s="6">
        <v>61795.11</v>
      </c>
    </row>
    <row r="8" spans="1:8">
      <c r="A8" s="18" t="s">
        <v>5</v>
      </c>
      <c r="B8" s="10" t="s">
        <v>270</v>
      </c>
      <c r="C8" s="1"/>
      <c r="D8" s="10" t="s">
        <v>418</v>
      </c>
      <c r="E8" s="11" t="s">
        <v>419</v>
      </c>
    </row>
    <row r="9" spans="1:8">
      <c r="A9" s="18" t="s">
        <v>6</v>
      </c>
      <c r="B9" s="10">
        <v>200179.45</v>
      </c>
      <c r="C9" s="1"/>
      <c r="D9" s="10">
        <v>190392.56</v>
      </c>
      <c r="E9" s="11">
        <v>45816.78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46679.484712143203</v>
      </c>
      <c r="C11" s="1"/>
      <c r="D11" s="10">
        <f>D9*G11</f>
        <v>44397.297493952588</v>
      </c>
      <c r="E11" s="11">
        <f>E9*G11</f>
        <v>10683.932249637155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23049.206144170294</v>
      </c>
      <c r="C12" s="1"/>
      <c r="D12" s="10">
        <f>D9*G12</f>
        <v>21922.317019835507</v>
      </c>
      <c r="E12" s="11">
        <f>E9*G12</f>
        <v>5275.4686211901299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25276.650435413638</v>
      </c>
      <c r="C13" s="1"/>
      <c r="D13" s="10">
        <f>D9*G13</f>
        <v>24040.860261248181</v>
      </c>
      <c r="E13" s="11">
        <f>E9*G13</f>
        <v>5785.2828156748892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32927.437348814703</v>
      </c>
      <c r="C14" s="1"/>
      <c r="D14" s="10">
        <f>D9*G14</f>
        <v>31317.595742622154</v>
      </c>
      <c r="E14" s="11">
        <f>E9*G14</f>
        <v>7536.383744557329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22177.597508466373</v>
      </c>
      <c r="C15" s="1"/>
      <c r="D15" s="10">
        <f>D9*G15</f>
        <v>21093.321838413158</v>
      </c>
      <c r="E15" s="11">
        <f>E9*G15</f>
        <v>5075.9761103047886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968.45403967102084</v>
      </c>
      <c r="C16" s="1"/>
      <c r="D16" s="10">
        <f>D9*G16</f>
        <v>921.10575713594585</v>
      </c>
      <c r="E16" s="11">
        <f>E9*G16</f>
        <v>221.65834542815674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44936.267440735362</v>
      </c>
      <c r="C17" s="1"/>
      <c r="D17" s="10">
        <f>D9*G17</f>
        <v>42739.307131107875</v>
      </c>
      <c r="E17" s="11">
        <f>E9*G17</f>
        <v>10284.947227866471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4164.3523705853895</v>
      </c>
      <c r="C18" s="1"/>
      <c r="D18" s="10">
        <f>D9*G18</f>
        <v>3960.7547556845666</v>
      </c>
      <c r="E18" s="11">
        <f>E9*G18</f>
        <v>953.13088534107385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420</v>
      </c>
      <c r="C19" s="1"/>
      <c r="D19" s="10" t="s">
        <v>421</v>
      </c>
      <c r="E19" s="11" t="s">
        <v>422</v>
      </c>
    </row>
    <row r="20" spans="1:8" ht="12" thickBot="1">
      <c r="A20" s="20" t="s">
        <v>21</v>
      </c>
      <c r="B20" s="21"/>
      <c r="C20" s="1"/>
      <c r="D20" s="21" t="s">
        <v>423</v>
      </c>
      <c r="E20" s="28">
        <v>792.06</v>
      </c>
    </row>
    <row r="21" spans="1:8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  <c r="D22" s="57"/>
      <c r="E22" s="57"/>
    </row>
    <row r="23" spans="1:8">
      <c r="A23" s="17" t="s">
        <v>4</v>
      </c>
      <c r="B23" s="5">
        <v>255892.39</v>
      </c>
      <c r="C23" s="1"/>
      <c r="D23" s="1"/>
      <c r="E23" s="6">
        <v>61795.11</v>
      </c>
    </row>
    <row r="24" spans="1:8">
      <c r="A24" s="18" t="s">
        <v>5</v>
      </c>
      <c r="B24" s="10" t="s">
        <v>418</v>
      </c>
      <c r="C24" s="1"/>
      <c r="D24" s="1"/>
      <c r="E24" s="11" t="s">
        <v>419</v>
      </c>
    </row>
    <row r="25" spans="1:8">
      <c r="A25" s="18" t="s">
        <v>6</v>
      </c>
      <c r="B25" s="10">
        <v>190392.56</v>
      </c>
      <c r="C25" s="1"/>
      <c r="D25" s="1"/>
      <c r="E25" s="11">
        <v>45816.78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44397.297493952588</v>
      </c>
      <c r="C27" s="1"/>
      <c r="D27" s="1"/>
      <c r="E27" s="11">
        <f>E25*G27</f>
        <v>10683.932249637155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21922.317019835507</v>
      </c>
      <c r="C28" s="1"/>
      <c r="D28" s="1"/>
      <c r="E28" s="11">
        <f>E25*G28</f>
        <v>5275.4686211901299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24040.860261248181</v>
      </c>
      <c r="C29" s="1"/>
      <c r="D29" s="1"/>
      <c r="E29" s="11">
        <f>E25*G29</f>
        <v>5785.2828156748892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31317.595742622154</v>
      </c>
      <c r="C30" s="1"/>
      <c r="D30" s="1"/>
      <c r="E30" s="11">
        <f>E25*G30</f>
        <v>7536.383744557329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21093.321838413158</v>
      </c>
      <c r="C31" s="1"/>
      <c r="D31" s="1"/>
      <c r="E31" s="11">
        <f>E25*G31</f>
        <v>5075.9761103047886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921.10575713594585</v>
      </c>
      <c r="C32" s="1"/>
      <c r="D32" s="1"/>
      <c r="E32" s="11">
        <f>E25*G32</f>
        <v>221.65834542815674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42739.307131107875</v>
      </c>
      <c r="C33" s="1"/>
      <c r="D33" s="1"/>
      <c r="E33" s="11">
        <f>E25*G33</f>
        <v>10284.947227866471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3960.7547556845666</v>
      </c>
      <c r="C34" s="1"/>
      <c r="D34" s="1"/>
      <c r="E34" s="11">
        <f>E25*G34</f>
        <v>953.13088534107385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421</v>
      </c>
      <c r="C35" s="1"/>
      <c r="D35" s="1"/>
      <c r="E35" s="11" t="s">
        <v>422</v>
      </c>
    </row>
    <row r="36" spans="1:8" ht="12" thickBot="1">
      <c r="A36" s="20" t="s">
        <v>21</v>
      </c>
      <c r="B36" s="21" t="s">
        <v>423</v>
      </c>
      <c r="C36" s="1"/>
      <c r="D36" s="1"/>
      <c r="E36" s="28">
        <v>792.06</v>
      </c>
    </row>
    <row r="37" spans="1:8">
      <c r="A37" s="101" t="s">
        <v>612</v>
      </c>
      <c r="B37" s="102"/>
      <c r="C37" s="57"/>
      <c r="D37" s="57"/>
      <c r="E37" s="57"/>
    </row>
    <row r="38" spans="1:8" ht="12" thickBot="1">
      <c r="A38" s="98"/>
      <c r="B38" s="99"/>
      <c r="C38" s="57"/>
      <c r="D38" s="57"/>
      <c r="E38" s="57"/>
    </row>
    <row r="39" spans="1:8">
      <c r="A39" s="17" t="s">
        <v>4</v>
      </c>
      <c r="B39" s="5">
        <v>264293.68</v>
      </c>
      <c r="C39" s="1"/>
      <c r="D39" s="5">
        <v>255892.39</v>
      </c>
      <c r="E39" s="6">
        <v>61795.11</v>
      </c>
    </row>
    <row r="40" spans="1:8">
      <c r="A40" s="18" t="s">
        <v>5</v>
      </c>
      <c r="B40" s="10" t="s">
        <v>270</v>
      </c>
      <c r="C40" s="1"/>
      <c r="D40" s="10" t="s">
        <v>418</v>
      </c>
      <c r="E40" s="11" t="s">
        <v>419</v>
      </c>
    </row>
    <row r="41" spans="1:8">
      <c r="A41" s="18" t="s">
        <v>6</v>
      </c>
      <c r="B41" s="10">
        <v>200179.45</v>
      </c>
      <c r="C41" s="1"/>
      <c r="D41" s="10">
        <v>190392.56</v>
      </c>
      <c r="E41" s="11">
        <v>45816.78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46679.484712143203</v>
      </c>
      <c r="C43" s="1"/>
      <c r="D43" s="10">
        <f>D41*G43</f>
        <v>44397.297493952588</v>
      </c>
      <c r="E43" s="11">
        <f>E41*G43</f>
        <v>10683.932249637155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23049.206144170294</v>
      </c>
      <c r="C44" s="1"/>
      <c r="D44" s="10">
        <f>D41*G44</f>
        <v>21922.317019835507</v>
      </c>
      <c r="E44" s="11">
        <f>E41*G44</f>
        <v>5275.4686211901299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25276.650435413638</v>
      </c>
      <c r="C45" s="1"/>
      <c r="D45" s="10">
        <f>D41*G45</f>
        <v>24040.860261248181</v>
      </c>
      <c r="E45" s="11">
        <f>E41*G45</f>
        <v>5785.2828156748892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32927.437348814703</v>
      </c>
      <c r="C46" s="1"/>
      <c r="D46" s="10">
        <f>D41*G46</f>
        <v>31317.595742622154</v>
      </c>
      <c r="E46" s="11">
        <f>E41*G46</f>
        <v>7536.383744557329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22177.597508466373</v>
      </c>
      <c r="C47" s="1"/>
      <c r="D47" s="10">
        <f>D41*G47</f>
        <v>21093.321838413158</v>
      </c>
      <c r="E47" s="11">
        <f>E41*G47</f>
        <v>5075.9761103047886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968.45403967102084</v>
      </c>
      <c r="C48" s="1"/>
      <c r="D48" s="10">
        <f>D41*G48</f>
        <v>921.10575713594585</v>
      </c>
      <c r="E48" s="11">
        <f>E41*G48</f>
        <v>221.65834542815674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44936.267440735362</v>
      </c>
      <c r="C49" s="1"/>
      <c r="D49" s="10">
        <f>D41*G49</f>
        <v>42739.307131107875</v>
      </c>
      <c r="E49" s="11">
        <f>E41*G49</f>
        <v>10284.947227866471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4164.3523705853895</v>
      </c>
      <c r="C50" s="1"/>
      <c r="D50" s="10">
        <f>D41*G50</f>
        <v>3960.7547556845666</v>
      </c>
      <c r="E50" s="11">
        <f>E41*G50</f>
        <v>953.13088534107385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420</v>
      </c>
      <c r="C51" s="1"/>
      <c r="D51" s="10" t="s">
        <v>421</v>
      </c>
      <c r="E51" s="11" t="s">
        <v>422</v>
      </c>
    </row>
    <row r="52" spans="1:8" ht="12" thickBot="1">
      <c r="A52" s="20" t="s">
        <v>21</v>
      </c>
      <c r="B52" s="21"/>
      <c r="C52" s="1"/>
      <c r="D52" s="21" t="s">
        <v>423</v>
      </c>
      <c r="E52" s="28">
        <v>792.06</v>
      </c>
    </row>
    <row r="53" spans="1:8">
      <c r="B53" s="57"/>
      <c r="C53" s="57"/>
      <c r="D53" s="57"/>
      <c r="E53" s="57"/>
    </row>
    <row r="54" spans="1:8" ht="12.75">
      <c r="A54" s="93" t="s">
        <v>832</v>
      </c>
      <c r="B54" s="93"/>
      <c r="C54" s="93"/>
      <c r="D54" s="93"/>
      <c r="E54" s="57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  <c r="E55" s="57"/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  <c r="E56" s="57"/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  <c r="E57" s="57"/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  <c r="E58" s="57"/>
    </row>
    <row r="59" spans="1:8">
      <c r="B59" s="57"/>
      <c r="C59" s="57"/>
      <c r="D59" s="57"/>
      <c r="E59" s="57"/>
    </row>
    <row r="60" spans="1:8">
      <c r="B60" s="57"/>
      <c r="C60" s="57"/>
      <c r="D60" s="57"/>
      <c r="E60" s="57"/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65"/>
  <sheetViews>
    <sheetView topLeftCell="A37" workbookViewId="0">
      <selection activeCell="A54" sqref="A54:D58"/>
    </sheetView>
  </sheetViews>
  <sheetFormatPr defaultColWidth="7.5703125" defaultRowHeight="11.25"/>
  <cols>
    <col min="1" max="1" width="56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9" customHeight="1">
      <c r="A1" s="85" t="s">
        <v>797</v>
      </c>
      <c r="B1" s="85"/>
      <c r="C1" s="85"/>
    </row>
    <row r="2" spans="1:8" ht="15">
      <c r="A2" s="58"/>
      <c r="B2" s="58"/>
      <c r="C2" s="58"/>
    </row>
    <row r="3" spans="1:8" ht="42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689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272308.5</v>
      </c>
      <c r="C7" s="1"/>
      <c r="D7" s="5">
        <v>229448.86</v>
      </c>
      <c r="E7" s="6">
        <v>100642.82</v>
      </c>
    </row>
    <row r="8" spans="1:8">
      <c r="A8" s="18" t="s">
        <v>5</v>
      </c>
      <c r="B8" s="10" t="s">
        <v>424</v>
      </c>
      <c r="C8" s="1"/>
      <c r="D8" s="10" t="s">
        <v>425</v>
      </c>
      <c r="E8" s="11" t="s">
        <v>426</v>
      </c>
    </row>
    <row r="9" spans="1:8">
      <c r="A9" s="18" t="s">
        <v>6</v>
      </c>
      <c r="B9" s="10">
        <v>206768.44</v>
      </c>
      <c r="C9" s="1"/>
      <c r="D9" s="10">
        <v>171064.91</v>
      </c>
      <c r="E9" s="11">
        <v>77241.52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48215.959400096763</v>
      </c>
      <c r="C11" s="1"/>
      <c r="D11" s="10">
        <f>D9*G11</f>
        <v>39890.317668118048</v>
      </c>
      <c r="E11" s="11">
        <f>E9*G11</f>
        <v>18011.810662796324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23807.880367682628</v>
      </c>
      <c r="C12" s="1"/>
      <c r="D12" s="10">
        <f>D9*G12</f>
        <v>19696.878848572807</v>
      </c>
      <c r="E12" s="11">
        <f>E9*G12</f>
        <v>8893.7986260280595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26108.641915820022</v>
      </c>
      <c r="C13" s="1"/>
      <c r="D13" s="10">
        <f>D9*G13</f>
        <v>21600.35873730043</v>
      </c>
      <c r="E13" s="11">
        <f>E9*G13</f>
        <v>9753.2833671988374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34011.257668118044</v>
      </c>
      <c r="C14" s="1"/>
      <c r="D14" s="10">
        <f>D9*G14</f>
        <v>28138.398355104015</v>
      </c>
      <c r="E14" s="11">
        <f>E9*G14</f>
        <v>12705.426608611513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22907.582370585387</v>
      </c>
      <c r="C15" s="1"/>
      <c r="D15" s="10">
        <f>D9*G15</f>
        <v>18952.038892114175</v>
      </c>
      <c r="E15" s="11">
        <f>E9*G15</f>
        <v>8557.4785099177552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1000.3311078858248</v>
      </c>
      <c r="C16" s="1"/>
      <c r="D16" s="10">
        <f>D9*G16</f>
        <v>827.59995162070641</v>
      </c>
      <c r="E16" s="11">
        <f>E9*G16</f>
        <v>373.68901790033868</v>
      </c>
      <c r="G16" s="1">
        <f>H16/H10</f>
        <v>4.8379293662312532E-3</v>
      </c>
      <c r="H16" s="40">
        <v>0.1</v>
      </c>
    </row>
    <row r="17" spans="1:8" ht="22.5">
      <c r="A17" s="13" t="s">
        <v>339</v>
      </c>
      <c r="B17" s="10">
        <f>B9*G17</f>
        <v>46415.363405902266</v>
      </c>
      <c r="C17" s="1"/>
      <c r="D17" s="10">
        <f>D9*G17</f>
        <v>38400.637755200769</v>
      </c>
      <c r="E17" s="11">
        <f>E9*G17</f>
        <v>17339.170430575712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4301.4237639090461</v>
      </c>
      <c r="C18" s="1"/>
      <c r="D18" s="10">
        <f>D9*G18</f>
        <v>3558.6797919690371</v>
      </c>
      <c r="E18" s="11">
        <f>E9*G18</f>
        <v>1606.862776971456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427</v>
      </c>
      <c r="C19" s="1"/>
      <c r="D19" s="10" t="s">
        <v>428</v>
      </c>
      <c r="E19" s="11" t="s">
        <v>429</v>
      </c>
    </row>
    <row r="20" spans="1:8" ht="12" thickBot="1">
      <c r="A20" s="20" t="s">
        <v>21</v>
      </c>
      <c r="B20" s="21"/>
      <c r="C20" s="1"/>
      <c r="D20" s="21" t="s">
        <v>176</v>
      </c>
      <c r="E20" s="22"/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  <c r="D22" s="57"/>
      <c r="E22" s="57"/>
    </row>
    <row r="23" spans="1:8">
      <c r="A23" s="17" t="s">
        <v>4</v>
      </c>
      <c r="B23" s="5">
        <v>229448.86</v>
      </c>
      <c r="C23" s="1"/>
      <c r="D23" s="1"/>
      <c r="E23" s="6">
        <v>100642.82</v>
      </c>
    </row>
    <row r="24" spans="1:8">
      <c r="A24" s="18" t="s">
        <v>5</v>
      </c>
      <c r="B24" s="10" t="s">
        <v>425</v>
      </c>
      <c r="C24" s="1"/>
      <c r="D24" s="1"/>
      <c r="E24" s="11" t="s">
        <v>426</v>
      </c>
    </row>
    <row r="25" spans="1:8">
      <c r="A25" s="18" t="s">
        <v>6</v>
      </c>
      <c r="B25" s="10">
        <v>171064.91</v>
      </c>
      <c r="C25" s="1"/>
      <c r="D25" s="1"/>
      <c r="E25" s="11">
        <v>77241.52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39890.317668118048</v>
      </c>
      <c r="C27" s="1"/>
      <c r="D27" s="1"/>
      <c r="E27" s="11">
        <f>E25*G27</f>
        <v>18011.810662796324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19696.878848572807</v>
      </c>
      <c r="C28" s="1"/>
      <c r="D28" s="1"/>
      <c r="E28" s="11">
        <f>E25*G28</f>
        <v>8893.7986260280595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21600.35873730043</v>
      </c>
      <c r="C29" s="1"/>
      <c r="D29" s="1"/>
      <c r="E29" s="11">
        <f>E25*G29</f>
        <v>9753.2833671988374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28138.398355104015</v>
      </c>
      <c r="C30" s="1"/>
      <c r="D30" s="1"/>
      <c r="E30" s="11">
        <f>E25*G30</f>
        <v>12705.426608611513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18952.038892114175</v>
      </c>
      <c r="C31" s="1"/>
      <c r="D31" s="1"/>
      <c r="E31" s="11">
        <f>E25*G31</f>
        <v>8557.4785099177552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827.59995162070641</v>
      </c>
      <c r="C32" s="1"/>
      <c r="D32" s="1"/>
      <c r="E32" s="11">
        <f>E25*G32</f>
        <v>373.68901790033868</v>
      </c>
      <c r="G32" s="1">
        <f>H32/H26</f>
        <v>4.8379293662312532E-3</v>
      </c>
      <c r="H32" s="40">
        <v>0.1</v>
      </c>
    </row>
    <row r="33" spans="1:8" ht="22.5">
      <c r="A33" s="13" t="s">
        <v>339</v>
      </c>
      <c r="B33" s="10">
        <f>B25*G33</f>
        <v>38400.637755200769</v>
      </c>
      <c r="C33" s="1"/>
      <c r="D33" s="1"/>
      <c r="E33" s="11">
        <f>E25*G33</f>
        <v>17339.170430575712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3558.6797919690371</v>
      </c>
      <c r="C34" s="1"/>
      <c r="D34" s="1"/>
      <c r="E34" s="11">
        <f>E25*G34</f>
        <v>1606.862776971456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428</v>
      </c>
      <c r="C35" s="1"/>
      <c r="D35" s="1"/>
      <c r="E35" s="11" t="s">
        <v>429</v>
      </c>
    </row>
    <row r="36" spans="1:8" ht="12" thickBot="1">
      <c r="A36" s="20" t="s">
        <v>21</v>
      </c>
      <c r="B36" s="21" t="s">
        <v>176</v>
      </c>
      <c r="C36" s="1"/>
      <c r="D36" s="1"/>
      <c r="E36" s="22"/>
    </row>
    <row r="37" spans="1:8">
      <c r="A37" s="101" t="s">
        <v>612</v>
      </c>
      <c r="B37" s="102"/>
      <c r="C37" s="57"/>
      <c r="D37" s="57"/>
      <c r="E37" s="57"/>
    </row>
    <row r="38" spans="1:8" ht="12" thickBot="1">
      <c r="A38" s="98"/>
      <c r="B38" s="99"/>
      <c r="C38" s="57"/>
      <c r="D38" s="57"/>
      <c r="E38" s="57"/>
    </row>
    <row r="39" spans="1:8">
      <c r="A39" s="17" t="s">
        <v>4</v>
      </c>
      <c r="B39" s="5">
        <v>272308.5</v>
      </c>
      <c r="C39" s="1"/>
      <c r="D39" s="5">
        <v>229448.86</v>
      </c>
      <c r="E39" s="6">
        <v>100642.82</v>
      </c>
    </row>
    <row r="40" spans="1:8">
      <c r="A40" s="18" t="s">
        <v>5</v>
      </c>
      <c r="B40" s="10" t="s">
        <v>424</v>
      </c>
      <c r="C40" s="1"/>
      <c r="D40" s="10" t="s">
        <v>425</v>
      </c>
      <c r="E40" s="11" t="s">
        <v>426</v>
      </c>
    </row>
    <row r="41" spans="1:8">
      <c r="A41" s="18" t="s">
        <v>6</v>
      </c>
      <c r="B41" s="10">
        <v>206768.44</v>
      </c>
      <c r="C41" s="1"/>
      <c r="D41" s="10">
        <v>171064.91</v>
      </c>
      <c r="E41" s="11">
        <v>77241.52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48215.959400096763</v>
      </c>
      <c r="C43" s="1"/>
      <c r="D43" s="10">
        <f>D41*G43</f>
        <v>39890.317668118048</v>
      </c>
      <c r="E43" s="11">
        <f>E41*G43</f>
        <v>18011.810662796324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23807.880367682628</v>
      </c>
      <c r="C44" s="1"/>
      <c r="D44" s="10">
        <f>D41*G44</f>
        <v>19696.878848572807</v>
      </c>
      <c r="E44" s="11">
        <f>E41*G44</f>
        <v>8893.7986260280595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26108.641915820022</v>
      </c>
      <c r="C45" s="1"/>
      <c r="D45" s="10">
        <f>D41*G45</f>
        <v>21600.35873730043</v>
      </c>
      <c r="E45" s="11">
        <f>E41*G45</f>
        <v>9753.2833671988374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34011.257668118044</v>
      </c>
      <c r="C46" s="1"/>
      <c r="D46" s="10">
        <f>D41*G46</f>
        <v>28138.398355104015</v>
      </c>
      <c r="E46" s="11">
        <f>E41*G46</f>
        <v>12705.426608611513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22907.582370585387</v>
      </c>
      <c r="C47" s="1"/>
      <c r="D47" s="10">
        <f>D41*G47</f>
        <v>18952.038892114175</v>
      </c>
      <c r="E47" s="11">
        <f>E41*G47</f>
        <v>8557.4785099177552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1000.3311078858248</v>
      </c>
      <c r="C48" s="1"/>
      <c r="D48" s="10">
        <f>D41*G48</f>
        <v>827.59995162070641</v>
      </c>
      <c r="E48" s="11">
        <f>E41*G48</f>
        <v>373.68901790033868</v>
      </c>
      <c r="G48" s="1">
        <f>H48/H42</f>
        <v>4.8379293662312532E-3</v>
      </c>
      <c r="H48" s="40">
        <v>0.1</v>
      </c>
    </row>
    <row r="49" spans="1:8" ht="22.5">
      <c r="A49" s="13" t="s">
        <v>339</v>
      </c>
      <c r="B49" s="10">
        <f>B41*G49</f>
        <v>46415.363405902266</v>
      </c>
      <c r="C49" s="1"/>
      <c r="D49" s="10">
        <f>D41*G49</f>
        <v>38400.637755200769</v>
      </c>
      <c r="E49" s="11">
        <f>E41*G49</f>
        <v>17339.170430575712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4301.4237639090461</v>
      </c>
      <c r="C50" s="1"/>
      <c r="D50" s="10">
        <f>D41*G50</f>
        <v>3558.6797919690371</v>
      </c>
      <c r="E50" s="11">
        <f>E41*G50</f>
        <v>1606.862776971456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427</v>
      </c>
      <c r="C51" s="1"/>
      <c r="D51" s="10" t="s">
        <v>428</v>
      </c>
      <c r="E51" s="11" t="s">
        <v>429</v>
      </c>
    </row>
    <row r="52" spans="1:8" ht="12" thickBot="1">
      <c r="A52" s="20" t="s">
        <v>21</v>
      </c>
      <c r="B52" s="21"/>
      <c r="C52" s="1"/>
      <c r="D52" s="21" t="s">
        <v>176</v>
      </c>
      <c r="E52" s="22"/>
    </row>
    <row r="53" spans="1:8">
      <c r="B53" s="57"/>
      <c r="C53" s="57"/>
      <c r="D53" s="57"/>
      <c r="E53" s="57"/>
    </row>
    <row r="54" spans="1:8" ht="12.75">
      <c r="A54" s="93" t="s">
        <v>832</v>
      </c>
      <c r="B54" s="93"/>
      <c r="C54" s="93"/>
      <c r="D54" s="93"/>
      <c r="E54" s="57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  <c r="E55" s="57"/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  <c r="E56" s="57"/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  <c r="E57" s="57"/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  <c r="E58" s="57"/>
    </row>
    <row r="59" spans="1:8">
      <c r="B59" s="57"/>
      <c r="C59" s="57"/>
      <c r="D59" s="57"/>
      <c r="E59" s="57"/>
    </row>
    <row r="60" spans="1:8">
      <c r="B60" s="57"/>
      <c r="C60" s="57"/>
      <c r="D60" s="57"/>
      <c r="E60" s="57"/>
    </row>
    <row r="61" spans="1:8">
      <c r="B61" s="57"/>
      <c r="C61" s="57"/>
      <c r="D61" s="57"/>
      <c r="E61" s="57"/>
    </row>
    <row r="62" spans="1:8">
      <c r="B62" s="57"/>
      <c r="C62" s="57"/>
      <c r="D62" s="57"/>
      <c r="E62" s="57"/>
    </row>
    <row r="63" spans="1:8">
      <c r="B63" s="57"/>
      <c r="C63" s="57"/>
      <c r="D63" s="57"/>
      <c r="E63" s="57"/>
    </row>
    <row r="64" spans="1:8">
      <c r="B64" s="57"/>
      <c r="C64" s="57"/>
      <c r="D64" s="57"/>
      <c r="E64" s="57"/>
    </row>
    <row r="65" spans="2:5">
      <c r="B65" s="57"/>
      <c r="C65" s="57"/>
      <c r="D65" s="57"/>
      <c r="E65" s="57"/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58"/>
  <sheetViews>
    <sheetView topLeftCell="A40" workbookViewId="0">
      <selection activeCell="A54" sqref="A54:D58"/>
    </sheetView>
  </sheetViews>
  <sheetFormatPr defaultColWidth="7.5703125" defaultRowHeight="11.25"/>
  <cols>
    <col min="1" max="1" width="66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6" customHeight="1">
      <c r="A1" s="85" t="s">
        <v>798</v>
      </c>
      <c r="B1" s="85"/>
      <c r="C1" s="85"/>
    </row>
    <row r="2" spans="1:8" ht="15">
      <c r="A2" s="58"/>
      <c r="B2" s="58"/>
      <c r="C2" s="58"/>
    </row>
    <row r="3" spans="1:8" ht="43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269104.56</v>
      </c>
      <c r="C7" s="1"/>
      <c r="D7" s="5">
        <v>253884.65</v>
      </c>
      <c r="E7" s="6">
        <v>68923.47</v>
      </c>
    </row>
    <row r="8" spans="1:8">
      <c r="A8" s="18" t="s">
        <v>5</v>
      </c>
      <c r="B8" s="8" t="s">
        <v>430</v>
      </c>
      <c r="C8" s="1"/>
      <c r="D8" s="8" t="s">
        <v>431</v>
      </c>
      <c r="E8" s="9" t="s">
        <v>432</v>
      </c>
    </row>
    <row r="9" spans="1:8">
      <c r="A9" s="18" t="s">
        <v>6</v>
      </c>
      <c r="B9" s="10">
        <v>202074.76</v>
      </c>
      <c r="C9" s="1"/>
      <c r="D9" s="10">
        <v>186162.31</v>
      </c>
      <c r="E9" s="11">
        <v>50377.62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47121.448630865991</v>
      </c>
      <c r="C11" s="1"/>
      <c r="D11" s="10">
        <f>D9*G11</f>
        <v>43410.853130140298</v>
      </c>
      <c r="E11" s="11">
        <f>E9*G11</f>
        <v>11747.466298984036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23267.437290759553</v>
      </c>
      <c r="C12" s="1"/>
      <c r="D12" s="10">
        <f>D9*G12</f>
        <v>21435.234533139814</v>
      </c>
      <c r="E12" s="11">
        <f>E9*G12</f>
        <v>5800.6161393323646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25515.971146589254</v>
      </c>
      <c r="C13" s="1"/>
      <c r="D13" s="10">
        <f>D9*G13</f>
        <v>23506.706777939035</v>
      </c>
      <c r="E13" s="11">
        <f>E9*G13</f>
        <v>6361.1798838896939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33239.196129656506</v>
      </c>
      <c r="C14" s="1"/>
      <c r="D14" s="10">
        <f>D9*G14</f>
        <v>30621.763618771161</v>
      </c>
      <c r="E14" s="11">
        <f>E9*G14</f>
        <v>8286.5944847605224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22387.576216739235</v>
      </c>
      <c r="C15" s="1"/>
      <c r="D15" s="10">
        <f>D9*G15</f>
        <v>20624.658437348811</v>
      </c>
      <c r="E15" s="11">
        <f>E9*G15</f>
        <v>5581.2651088534103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977.62341557813261</v>
      </c>
      <c r="C16" s="1"/>
      <c r="D16" s="10">
        <f>D9*G16</f>
        <v>900.64010643444612</v>
      </c>
      <c r="E16" s="11">
        <f>E9*G16</f>
        <v>243.72336719883893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45361.726482825346</v>
      </c>
      <c r="C17" s="1"/>
      <c r="D17" s="10">
        <f>D9*G17</f>
        <v>41789.700938558286</v>
      </c>
      <c r="E17" s="11">
        <f>E9*G17</f>
        <v>11308.764238026124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4203.7806869859696</v>
      </c>
      <c r="C18" s="1"/>
      <c r="D18" s="10">
        <f>D9*G18</f>
        <v>3872.7524576681176</v>
      </c>
      <c r="E18" s="11">
        <f>E9*G18</f>
        <v>1048.0104789550071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433</v>
      </c>
      <c r="C19" s="1"/>
      <c r="D19" s="10" t="s">
        <v>434</v>
      </c>
      <c r="E19" s="11" t="s">
        <v>435</v>
      </c>
    </row>
    <row r="20" spans="1:8" ht="12" thickBot="1">
      <c r="A20" s="20" t="s">
        <v>21</v>
      </c>
      <c r="B20" s="21"/>
      <c r="C20" s="1"/>
      <c r="D20" s="21" t="s">
        <v>190</v>
      </c>
      <c r="E20" s="22" t="s">
        <v>25</v>
      </c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253884.65</v>
      </c>
      <c r="C23" s="1"/>
      <c r="D23" s="1"/>
      <c r="E23" s="6">
        <v>68923.47</v>
      </c>
    </row>
    <row r="24" spans="1:8">
      <c r="A24" s="18" t="s">
        <v>5</v>
      </c>
      <c r="B24" s="8" t="s">
        <v>431</v>
      </c>
      <c r="C24" s="1"/>
      <c r="D24" s="1"/>
      <c r="E24" s="9" t="s">
        <v>432</v>
      </c>
    </row>
    <row r="25" spans="1:8">
      <c r="A25" s="18" t="s">
        <v>6</v>
      </c>
      <c r="B25" s="10">
        <v>186162.31</v>
      </c>
      <c r="C25" s="1"/>
      <c r="D25" s="1"/>
      <c r="E25" s="11">
        <v>50377.62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43410.853130140298</v>
      </c>
      <c r="C27" s="1"/>
      <c r="D27" s="1"/>
      <c r="E27" s="11">
        <f>E25*G27</f>
        <v>11747.466298984036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21435.234533139814</v>
      </c>
      <c r="C28" s="1"/>
      <c r="D28" s="1"/>
      <c r="E28" s="11">
        <f>E25*G28</f>
        <v>5800.6161393323646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23506.706777939035</v>
      </c>
      <c r="C29" s="1"/>
      <c r="D29" s="1"/>
      <c r="E29" s="11">
        <f>E25*G29</f>
        <v>6361.1798838896939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30621.763618771161</v>
      </c>
      <c r="C30" s="1"/>
      <c r="D30" s="1"/>
      <c r="E30" s="11">
        <f>E25*G30</f>
        <v>8286.5944847605224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20624.658437348811</v>
      </c>
      <c r="C31" s="1"/>
      <c r="D31" s="1"/>
      <c r="E31" s="11">
        <f>E25*G31</f>
        <v>5581.2651088534103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900.64010643444612</v>
      </c>
      <c r="C32" s="1"/>
      <c r="D32" s="1"/>
      <c r="E32" s="11">
        <f>E25*G32</f>
        <v>243.72336719883893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41789.700938558286</v>
      </c>
      <c r="C33" s="1"/>
      <c r="D33" s="1"/>
      <c r="E33" s="11">
        <f>E25*G33</f>
        <v>11308.764238026124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3872.7524576681176</v>
      </c>
      <c r="C34" s="1"/>
      <c r="D34" s="1"/>
      <c r="E34" s="11">
        <f>E25*G34</f>
        <v>1048.0104789550071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434</v>
      </c>
      <c r="C35" s="1"/>
      <c r="D35" s="1"/>
      <c r="E35" s="11" t="s">
        <v>435</v>
      </c>
    </row>
    <row r="36" spans="1:8" ht="12" thickBot="1">
      <c r="A36" s="20" t="s">
        <v>21</v>
      </c>
      <c r="B36" s="21" t="s">
        <v>190</v>
      </c>
      <c r="C36" s="1"/>
      <c r="D36" s="1"/>
      <c r="E36" s="22" t="s">
        <v>25</v>
      </c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269104.56</v>
      </c>
      <c r="C39" s="1"/>
      <c r="D39" s="5">
        <v>253884.65</v>
      </c>
      <c r="E39" s="6">
        <v>68923.47</v>
      </c>
    </row>
    <row r="40" spans="1:8">
      <c r="A40" s="18" t="s">
        <v>5</v>
      </c>
      <c r="B40" s="8" t="s">
        <v>430</v>
      </c>
      <c r="C40" s="1"/>
      <c r="D40" s="8" t="s">
        <v>431</v>
      </c>
      <c r="E40" s="9" t="s">
        <v>432</v>
      </c>
    </row>
    <row r="41" spans="1:8">
      <c r="A41" s="18" t="s">
        <v>6</v>
      </c>
      <c r="B41" s="10">
        <v>202074.76</v>
      </c>
      <c r="C41" s="1"/>
      <c r="D41" s="10">
        <v>186162.31</v>
      </c>
      <c r="E41" s="11">
        <v>50377.62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47121.448630865991</v>
      </c>
      <c r="C43" s="1"/>
      <c r="D43" s="10">
        <f>D41*G43</f>
        <v>43410.853130140298</v>
      </c>
      <c r="E43" s="11">
        <f>E41*G43</f>
        <v>11747.466298984036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23267.437290759553</v>
      </c>
      <c r="C44" s="1"/>
      <c r="D44" s="10">
        <f>D41*G44</f>
        <v>21435.234533139814</v>
      </c>
      <c r="E44" s="11">
        <f>E41*G44</f>
        <v>5800.6161393323646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25515.971146589254</v>
      </c>
      <c r="C45" s="1"/>
      <c r="D45" s="10">
        <f>D41*G45</f>
        <v>23506.706777939035</v>
      </c>
      <c r="E45" s="11">
        <f>E41*G45</f>
        <v>6361.1798838896939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33239.196129656506</v>
      </c>
      <c r="C46" s="1"/>
      <c r="D46" s="10">
        <f>D41*G46</f>
        <v>30621.763618771161</v>
      </c>
      <c r="E46" s="11">
        <f>E41*G46</f>
        <v>8286.5944847605224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22387.576216739235</v>
      </c>
      <c r="C47" s="1"/>
      <c r="D47" s="10">
        <f>D41*G47</f>
        <v>20624.658437348811</v>
      </c>
      <c r="E47" s="11">
        <f>E41*G47</f>
        <v>5581.2651088534103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977.62341557813261</v>
      </c>
      <c r="C48" s="1"/>
      <c r="D48" s="10">
        <f>D41*G48</f>
        <v>900.64010643444612</v>
      </c>
      <c r="E48" s="11">
        <f>E41*G48</f>
        <v>243.72336719883893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45361.726482825346</v>
      </c>
      <c r="C49" s="1"/>
      <c r="D49" s="10">
        <f>D41*G49</f>
        <v>41789.700938558286</v>
      </c>
      <c r="E49" s="11">
        <f>E41*G49</f>
        <v>11308.764238026124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4203.7806869859696</v>
      </c>
      <c r="C50" s="1"/>
      <c r="D50" s="10">
        <f>D41*G50</f>
        <v>3872.7524576681176</v>
      </c>
      <c r="E50" s="11">
        <f>E41*G50</f>
        <v>1048.0104789550071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433</v>
      </c>
      <c r="C51" s="1"/>
      <c r="D51" s="10" t="s">
        <v>434</v>
      </c>
      <c r="E51" s="11" t="s">
        <v>435</v>
      </c>
    </row>
    <row r="52" spans="1:8" ht="12" thickBot="1">
      <c r="A52" s="20" t="s">
        <v>21</v>
      </c>
      <c r="B52" s="21"/>
      <c r="C52" s="1"/>
      <c r="D52" s="21" t="s">
        <v>190</v>
      </c>
      <c r="E52" s="22" t="s">
        <v>25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58"/>
  <sheetViews>
    <sheetView topLeftCell="A28" workbookViewId="0">
      <selection activeCell="A54" sqref="A54:D58"/>
    </sheetView>
  </sheetViews>
  <sheetFormatPr defaultColWidth="7.5703125" defaultRowHeight="11.25"/>
  <cols>
    <col min="1" max="1" width="63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0.25" customHeight="1">
      <c r="A1" s="85" t="s">
        <v>799</v>
      </c>
      <c r="B1" s="85"/>
      <c r="C1" s="85"/>
    </row>
    <row r="2" spans="1:8" ht="15">
      <c r="A2" s="58"/>
      <c r="B2" s="58"/>
      <c r="C2" s="58"/>
    </row>
    <row r="3" spans="1:8" ht="47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691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271177.99</v>
      </c>
      <c r="C7" s="1"/>
      <c r="D7" s="5">
        <v>196370.79</v>
      </c>
      <c r="E7" s="6">
        <v>136721.38</v>
      </c>
    </row>
    <row r="8" spans="1:8">
      <c r="A8" s="18" t="s">
        <v>5</v>
      </c>
      <c r="B8" s="8" t="s">
        <v>326</v>
      </c>
      <c r="C8" s="1"/>
      <c r="D8" s="8" t="s">
        <v>437</v>
      </c>
      <c r="E8" s="41">
        <v>875</v>
      </c>
    </row>
    <row r="9" spans="1:8">
      <c r="A9" s="18" t="s">
        <v>6</v>
      </c>
      <c r="B9" s="10">
        <v>207409.68</v>
      </c>
      <c r="C9" s="1"/>
      <c r="D9" s="10">
        <v>147183.89000000001</v>
      </c>
      <c r="E9" s="11">
        <v>105023.55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48365.488998548622</v>
      </c>
      <c r="C11" s="1"/>
      <c r="D11" s="10">
        <f>D9*G11</f>
        <v>34321.545708756654</v>
      </c>
      <c r="E11" s="11">
        <f>E9*G11</f>
        <v>24490.252104499275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23881.714484760516</v>
      </c>
      <c r="C12" s="1"/>
      <c r="D12" s="10">
        <f>D9*G12</f>
        <v>16947.153275278179</v>
      </c>
      <c r="E12" s="11">
        <f>E9*G12</f>
        <v>12092.697097242379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26189.611262699556</v>
      </c>
      <c r="C13" s="1"/>
      <c r="D13" s="10">
        <f>D9*G13</f>
        <v>18584.903381712626</v>
      </c>
      <c r="E13" s="11">
        <f>E9*G13</f>
        <v>13261.319085631347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34116.734978229317</v>
      </c>
      <c r="C14" s="1"/>
      <c r="D14" s="10">
        <f>D9*G14</f>
        <v>24210.218964683118</v>
      </c>
      <c r="E14" s="11">
        <f>E9*G14</f>
        <v>17275.281567489114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22978.624441219155</v>
      </c>
      <c r="C15" s="1"/>
      <c r="D15" s="10">
        <f>D9*G15</f>
        <v>16306.294537977745</v>
      </c>
      <c r="E15" s="11">
        <f>E9*G15</f>
        <v>11635.410232220609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1003.433381712627</v>
      </c>
      <c r="C16" s="1"/>
      <c r="D16" s="10">
        <f>D9*G16</f>
        <v>712.06526366715059</v>
      </c>
      <c r="E16" s="11">
        <f>E9*G16</f>
        <v>508.09651669085633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46559.30891146588</v>
      </c>
      <c r="C17" s="1"/>
      <c r="D17" s="10">
        <f>D9*G17</f>
        <v>33039.828234155779</v>
      </c>
      <c r="E17" s="11">
        <f>E9*G17</f>
        <v>23575.678374455729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4314.7635413642956</v>
      </c>
      <c r="C18" s="1"/>
      <c r="D18" s="10">
        <f>D9*G18</f>
        <v>3061.880633768747</v>
      </c>
      <c r="E18" s="11">
        <f>E9*G18</f>
        <v>2184.8150217706821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438</v>
      </c>
      <c r="C19" s="1"/>
      <c r="D19" s="10" t="s">
        <v>439</v>
      </c>
      <c r="E19" s="11" t="s">
        <v>440</v>
      </c>
    </row>
    <row r="20" spans="1:8" ht="12" thickBot="1">
      <c r="A20" s="20" t="s">
        <v>21</v>
      </c>
      <c r="B20" s="21"/>
      <c r="C20" s="1"/>
      <c r="D20" s="21" t="s">
        <v>176</v>
      </c>
      <c r="E20" s="22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196370.79</v>
      </c>
      <c r="C23" s="1"/>
      <c r="D23" s="1"/>
      <c r="E23" s="6">
        <v>136721.38</v>
      </c>
    </row>
    <row r="24" spans="1:8">
      <c r="A24" s="18" t="s">
        <v>5</v>
      </c>
      <c r="B24" s="8" t="s">
        <v>437</v>
      </c>
      <c r="C24" s="1"/>
      <c r="D24" s="1"/>
      <c r="E24" s="41">
        <v>875</v>
      </c>
    </row>
    <row r="25" spans="1:8">
      <c r="A25" s="18" t="s">
        <v>6</v>
      </c>
      <c r="B25" s="10">
        <v>147183.89000000001</v>
      </c>
      <c r="C25" s="1"/>
      <c r="D25" s="1"/>
      <c r="E25" s="11">
        <v>105023.55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34321.545708756654</v>
      </c>
      <c r="C27" s="1"/>
      <c r="D27" s="1"/>
      <c r="E27" s="11">
        <f>E25*G27</f>
        <v>24490.252104499275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16947.153275278179</v>
      </c>
      <c r="C28" s="1"/>
      <c r="D28" s="1"/>
      <c r="E28" s="11">
        <f>E25*G28</f>
        <v>12092.697097242379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18584.903381712626</v>
      </c>
      <c r="C29" s="1"/>
      <c r="D29" s="1"/>
      <c r="E29" s="11">
        <f>E25*G29</f>
        <v>13261.319085631347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24210.218964683118</v>
      </c>
      <c r="C30" s="1"/>
      <c r="D30" s="1"/>
      <c r="E30" s="11">
        <f>E25*G30</f>
        <v>17275.281567489114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16306.294537977745</v>
      </c>
      <c r="C31" s="1"/>
      <c r="D31" s="1"/>
      <c r="E31" s="11">
        <f>E25*G31</f>
        <v>11635.410232220609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712.06526366715059</v>
      </c>
      <c r="C32" s="1"/>
      <c r="D32" s="1"/>
      <c r="E32" s="11">
        <f>E25*G32</f>
        <v>508.09651669085633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33039.828234155779</v>
      </c>
      <c r="C33" s="1"/>
      <c r="D33" s="1"/>
      <c r="E33" s="11">
        <f>E25*G33</f>
        <v>23575.678374455729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3061.880633768747</v>
      </c>
      <c r="C34" s="1"/>
      <c r="D34" s="1"/>
      <c r="E34" s="11">
        <f>E25*G34</f>
        <v>2184.8150217706821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439</v>
      </c>
      <c r="C35" s="1"/>
      <c r="D35" s="1"/>
      <c r="E35" s="11" t="s">
        <v>440</v>
      </c>
    </row>
    <row r="36" spans="1:8" ht="12" thickBot="1">
      <c r="A36" s="20" t="s">
        <v>21</v>
      </c>
      <c r="B36" s="21" t="s">
        <v>176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271177.99</v>
      </c>
      <c r="C39" s="1"/>
      <c r="D39" s="5">
        <v>196370.79</v>
      </c>
      <c r="E39" s="6">
        <v>136721.38</v>
      </c>
    </row>
    <row r="40" spans="1:8">
      <c r="A40" s="18" t="s">
        <v>5</v>
      </c>
      <c r="B40" s="8" t="s">
        <v>326</v>
      </c>
      <c r="C40" s="1"/>
      <c r="D40" s="8" t="s">
        <v>437</v>
      </c>
      <c r="E40" s="41">
        <v>875</v>
      </c>
    </row>
    <row r="41" spans="1:8">
      <c r="A41" s="18" t="s">
        <v>6</v>
      </c>
      <c r="B41" s="10">
        <v>207409.68</v>
      </c>
      <c r="C41" s="1"/>
      <c r="D41" s="10">
        <v>147183.89000000001</v>
      </c>
      <c r="E41" s="11">
        <v>105023.55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48365.488998548622</v>
      </c>
      <c r="C43" s="1"/>
      <c r="D43" s="10">
        <f>D41*G43</f>
        <v>34321.545708756654</v>
      </c>
      <c r="E43" s="11">
        <f>E41*G43</f>
        <v>24490.252104499275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23881.714484760516</v>
      </c>
      <c r="C44" s="1"/>
      <c r="D44" s="10">
        <f>D41*G44</f>
        <v>16947.153275278179</v>
      </c>
      <c r="E44" s="11">
        <f>E41*G44</f>
        <v>12092.697097242379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26189.611262699556</v>
      </c>
      <c r="C45" s="1"/>
      <c r="D45" s="10">
        <f>D41*G45</f>
        <v>18584.903381712626</v>
      </c>
      <c r="E45" s="11">
        <f>E41*G45</f>
        <v>13261.319085631347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34116.734978229317</v>
      </c>
      <c r="C46" s="1"/>
      <c r="D46" s="10">
        <f>D41*G46</f>
        <v>24210.218964683118</v>
      </c>
      <c r="E46" s="11">
        <f>E41*G46</f>
        <v>17275.281567489114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22978.624441219155</v>
      </c>
      <c r="C47" s="1"/>
      <c r="D47" s="10">
        <f>D41*G47</f>
        <v>16306.294537977745</v>
      </c>
      <c r="E47" s="11">
        <f>E41*G47</f>
        <v>11635.410232220609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1003.433381712627</v>
      </c>
      <c r="C48" s="1"/>
      <c r="D48" s="10">
        <f>D41*G48</f>
        <v>712.06526366715059</v>
      </c>
      <c r="E48" s="11">
        <f>E41*G48</f>
        <v>508.09651669085633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46559.30891146588</v>
      </c>
      <c r="C49" s="1"/>
      <c r="D49" s="10">
        <f>D41*G49</f>
        <v>33039.828234155779</v>
      </c>
      <c r="E49" s="11">
        <f>E41*G49</f>
        <v>23575.678374455729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4314.7635413642956</v>
      </c>
      <c r="C50" s="1"/>
      <c r="D50" s="10">
        <f>D41*G50</f>
        <v>3061.880633768747</v>
      </c>
      <c r="E50" s="11">
        <f>E41*G50</f>
        <v>2184.8150217706821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438</v>
      </c>
      <c r="C51" s="1"/>
      <c r="D51" s="10" t="s">
        <v>439</v>
      </c>
      <c r="E51" s="11" t="s">
        <v>440</v>
      </c>
    </row>
    <row r="52" spans="1:8" ht="12" thickBot="1">
      <c r="A52" s="20" t="s">
        <v>21</v>
      </c>
      <c r="B52" s="21"/>
      <c r="C52" s="1"/>
      <c r="D52" s="21" t="s">
        <v>176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37:B38"/>
    <mergeCell ref="A54:D54"/>
    <mergeCell ref="A21:C2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58"/>
  <sheetViews>
    <sheetView topLeftCell="A31" workbookViewId="0">
      <selection activeCell="A54" sqref="A54:D58"/>
    </sheetView>
  </sheetViews>
  <sheetFormatPr defaultColWidth="7.5703125" defaultRowHeight="11.25"/>
  <cols>
    <col min="1" max="1" width="68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4.5" customHeight="1">
      <c r="A1" s="85" t="s">
        <v>800</v>
      </c>
      <c r="B1" s="85"/>
      <c r="C1" s="85"/>
    </row>
    <row r="2" spans="1:8" ht="15">
      <c r="A2" s="58"/>
      <c r="B2" s="58"/>
      <c r="C2" s="58"/>
    </row>
    <row r="3" spans="1:8" ht="55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258415.87</v>
      </c>
      <c r="C7" s="1"/>
      <c r="D7" s="5">
        <v>270550.84000000003</v>
      </c>
      <c r="E7" s="6">
        <v>45645.51</v>
      </c>
    </row>
    <row r="8" spans="1:8">
      <c r="A8" s="18" t="s">
        <v>5</v>
      </c>
      <c r="B8" s="8" t="s">
        <v>177</v>
      </c>
      <c r="C8" s="1"/>
      <c r="D8" s="8" t="s">
        <v>441</v>
      </c>
      <c r="E8" s="37">
        <v>817.3</v>
      </c>
    </row>
    <row r="9" spans="1:8">
      <c r="A9" s="18" t="s">
        <v>6</v>
      </c>
      <c r="B9" s="10">
        <v>196481.46</v>
      </c>
      <c r="C9" s="1"/>
      <c r="D9" s="10">
        <v>203149.37</v>
      </c>
      <c r="E9" s="11">
        <v>34837.42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45817.15709724238</v>
      </c>
      <c r="C11" s="1"/>
      <c r="D11" s="10">
        <f>D9*G11</f>
        <v>47372.034997581031</v>
      </c>
      <c r="E11" s="11">
        <f>E9*G11</f>
        <v>8123.6751040154813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22623.409521044989</v>
      </c>
      <c r="C12" s="1"/>
      <c r="D12" s="10">
        <f>D9*G12</f>
        <v>23391.170807934199</v>
      </c>
      <c r="E12" s="11">
        <f>E9*G12</f>
        <v>4011.2752588292201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24809.705399129165</v>
      </c>
      <c r="C13" s="1"/>
      <c r="D13" s="10">
        <f>D9*G13</f>
        <v>25651.662104499268</v>
      </c>
      <c r="E13" s="11">
        <f>E9*G13</f>
        <v>4398.9195065312033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32319.156458635702</v>
      </c>
      <c r="C14" s="1"/>
      <c r="D14" s="10">
        <f>D9*G14</f>
        <v>33415.958297048863</v>
      </c>
      <c r="E14" s="11">
        <f>E9*G14</f>
        <v>5730.3932268988865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21767.902438316396</v>
      </c>
      <c r="C15" s="1"/>
      <c r="D15" s="10">
        <f>D9*G15</f>
        <v>22506.630735365259</v>
      </c>
      <c r="E15" s="11">
        <f>E9*G15</f>
        <v>3859.5883792936615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950.56342525399123</v>
      </c>
      <c r="C16" s="1"/>
      <c r="D16" s="10">
        <f>D9*G16</f>
        <v>982.82230285437834</v>
      </c>
      <c r="E16" s="11">
        <f>E9*G16</f>
        <v>168.54097726173197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44106.142931785187</v>
      </c>
      <c r="C17" s="1"/>
      <c r="D17" s="10">
        <f>D9*G17</f>
        <v>45602.954852443145</v>
      </c>
      <c r="E17" s="11">
        <f>E9*G17</f>
        <v>7820.3013449443624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4087.422728592162</v>
      </c>
      <c r="C18" s="1"/>
      <c r="D18" s="10">
        <f>D9*G18</f>
        <v>4226.1359022738261</v>
      </c>
      <c r="E18" s="11">
        <f>E9*G18</f>
        <v>724.72620222544742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442</v>
      </c>
      <c r="C19" s="1"/>
      <c r="D19" s="10" t="s">
        <v>443</v>
      </c>
      <c r="E19" s="11" t="s">
        <v>444</v>
      </c>
    </row>
    <row r="20" spans="1:8" ht="12" thickBot="1">
      <c r="A20" s="20" t="s">
        <v>21</v>
      </c>
      <c r="B20" s="21"/>
      <c r="C20" s="1"/>
      <c r="D20" s="21" t="s">
        <v>176</v>
      </c>
      <c r="E20" s="22"/>
    </row>
    <row r="21" spans="1:8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270550.84000000003</v>
      </c>
      <c r="C23" s="1"/>
      <c r="D23" s="1"/>
      <c r="E23" s="6">
        <v>45645.51</v>
      </c>
    </row>
    <row r="24" spans="1:8">
      <c r="A24" s="18" t="s">
        <v>5</v>
      </c>
      <c r="B24" s="8" t="s">
        <v>441</v>
      </c>
      <c r="C24" s="1"/>
      <c r="D24" s="1"/>
      <c r="E24" s="37">
        <v>817.3</v>
      </c>
    </row>
    <row r="25" spans="1:8">
      <c r="A25" s="18" t="s">
        <v>6</v>
      </c>
      <c r="B25" s="10">
        <v>203149.37</v>
      </c>
      <c r="C25" s="1"/>
      <c r="D25" s="1"/>
      <c r="E25" s="11">
        <v>34837.42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47372.034997581031</v>
      </c>
      <c r="C27" s="1"/>
      <c r="D27" s="1"/>
      <c r="E27" s="11">
        <f>E25*G27</f>
        <v>8123.6751040154813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23391.170807934199</v>
      </c>
      <c r="C28" s="1"/>
      <c r="D28" s="1"/>
      <c r="E28" s="11">
        <f>E25*G28</f>
        <v>4011.2752588292201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25651.662104499268</v>
      </c>
      <c r="C29" s="1"/>
      <c r="D29" s="1"/>
      <c r="E29" s="11">
        <f>E25*G29</f>
        <v>4398.9195065312033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33415.958297048863</v>
      </c>
      <c r="C30" s="1"/>
      <c r="D30" s="1"/>
      <c r="E30" s="11">
        <f>E25*G30</f>
        <v>5730.3932268988865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22506.630735365259</v>
      </c>
      <c r="C31" s="1"/>
      <c r="D31" s="1"/>
      <c r="E31" s="11">
        <f>E25*G31</f>
        <v>3859.5883792936615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982.82230285437834</v>
      </c>
      <c r="C32" s="1"/>
      <c r="D32" s="1"/>
      <c r="E32" s="11">
        <f>E25*G32</f>
        <v>168.54097726173197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45602.954852443145</v>
      </c>
      <c r="C33" s="1"/>
      <c r="D33" s="1"/>
      <c r="E33" s="11">
        <f>E25*G33</f>
        <v>7820.3013449443624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4226.1359022738261</v>
      </c>
      <c r="C34" s="1"/>
      <c r="D34" s="1"/>
      <c r="E34" s="11">
        <f>E25*G34</f>
        <v>724.72620222544742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443</v>
      </c>
      <c r="C35" s="1"/>
      <c r="D35" s="1"/>
      <c r="E35" s="11" t="s">
        <v>444</v>
      </c>
    </row>
    <row r="36" spans="1:8" ht="12" thickBot="1">
      <c r="A36" s="20" t="s">
        <v>21</v>
      </c>
      <c r="B36" s="21" t="s">
        <v>176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258415.87</v>
      </c>
      <c r="C39" s="1"/>
      <c r="D39" s="5">
        <v>270550.84000000003</v>
      </c>
      <c r="E39" s="6">
        <v>45645.51</v>
      </c>
    </row>
    <row r="40" spans="1:8">
      <c r="A40" s="18" t="s">
        <v>5</v>
      </c>
      <c r="B40" s="8" t="s">
        <v>177</v>
      </c>
      <c r="C40" s="1"/>
      <c r="D40" s="8" t="s">
        <v>441</v>
      </c>
      <c r="E40" s="37">
        <v>817.3</v>
      </c>
    </row>
    <row r="41" spans="1:8">
      <c r="A41" s="18" t="s">
        <v>6</v>
      </c>
      <c r="B41" s="10">
        <v>196481.46</v>
      </c>
      <c r="C41" s="1"/>
      <c r="D41" s="10">
        <v>203149.37</v>
      </c>
      <c r="E41" s="11">
        <v>34837.42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45817.15709724238</v>
      </c>
      <c r="C43" s="1"/>
      <c r="D43" s="10">
        <f>D41*G43</f>
        <v>47372.034997581031</v>
      </c>
      <c r="E43" s="11">
        <f>E41*G43</f>
        <v>8123.6751040154813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22623.409521044989</v>
      </c>
      <c r="C44" s="1"/>
      <c r="D44" s="10">
        <f>D41*G44</f>
        <v>23391.170807934199</v>
      </c>
      <c r="E44" s="11">
        <f>E41*G44</f>
        <v>4011.2752588292201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24809.705399129165</v>
      </c>
      <c r="C45" s="1"/>
      <c r="D45" s="10">
        <f>D41*G45</f>
        <v>25651.662104499268</v>
      </c>
      <c r="E45" s="11">
        <f>E41*G45</f>
        <v>4398.9195065312033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32319.156458635702</v>
      </c>
      <c r="C46" s="1"/>
      <c r="D46" s="10">
        <f>D41*G46</f>
        <v>33415.958297048863</v>
      </c>
      <c r="E46" s="11">
        <f>E41*G46</f>
        <v>5730.3932268988865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21767.902438316396</v>
      </c>
      <c r="C47" s="1"/>
      <c r="D47" s="10">
        <f>D41*G47</f>
        <v>22506.630735365259</v>
      </c>
      <c r="E47" s="11">
        <f>E41*G47</f>
        <v>3859.5883792936615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950.56342525399123</v>
      </c>
      <c r="C48" s="1"/>
      <c r="D48" s="10">
        <f>D41*G48</f>
        <v>982.82230285437834</v>
      </c>
      <c r="E48" s="11">
        <f>E41*G48</f>
        <v>168.54097726173197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44106.142931785187</v>
      </c>
      <c r="C49" s="1"/>
      <c r="D49" s="10">
        <f>D41*G49</f>
        <v>45602.954852443145</v>
      </c>
      <c r="E49" s="11">
        <f>E41*G49</f>
        <v>7820.3013449443624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4087.422728592162</v>
      </c>
      <c r="C50" s="1"/>
      <c r="D50" s="10">
        <f>D41*G50</f>
        <v>4226.1359022738261</v>
      </c>
      <c r="E50" s="11">
        <f>E41*G50</f>
        <v>724.72620222544742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442</v>
      </c>
      <c r="C51" s="1"/>
      <c r="D51" s="10" t="s">
        <v>443</v>
      </c>
      <c r="E51" s="11" t="s">
        <v>444</v>
      </c>
    </row>
    <row r="52" spans="1:8" ht="12" thickBot="1">
      <c r="A52" s="20" t="s">
        <v>21</v>
      </c>
      <c r="B52" s="21"/>
      <c r="C52" s="1"/>
      <c r="D52" s="21" t="s">
        <v>176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37:B38"/>
    <mergeCell ref="A54:D54"/>
    <mergeCell ref="A21:C22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N109"/>
  <sheetViews>
    <sheetView topLeftCell="A97" workbookViewId="0">
      <selection activeCell="A105" sqref="A105:D109"/>
    </sheetView>
  </sheetViews>
  <sheetFormatPr defaultColWidth="7.5703125" defaultRowHeight="11.25"/>
  <cols>
    <col min="1" max="1" width="66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5" customHeight="1">
      <c r="A1" s="85" t="s">
        <v>802</v>
      </c>
      <c r="B1" s="85"/>
      <c r="C1" s="85"/>
    </row>
    <row r="2" spans="1:8" ht="15">
      <c r="A2" s="58"/>
      <c r="B2" s="58"/>
      <c r="C2" s="58"/>
    </row>
    <row r="3" spans="1:8" ht="30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f>638310.65-B9</f>
        <v>599310.65</v>
      </c>
      <c r="C7" s="1"/>
      <c r="D7" s="5">
        <f>321992.96-D9</f>
        <v>282992.96000000002</v>
      </c>
      <c r="E7" s="6">
        <v>331705.59000000003</v>
      </c>
    </row>
    <row r="8" spans="1:8">
      <c r="A8" s="18" t="s">
        <v>5</v>
      </c>
      <c r="B8" s="8" t="s">
        <v>445</v>
      </c>
      <c r="C8" s="1"/>
      <c r="D8" s="8" t="s">
        <v>446</v>
      </c>
      <c r="E8" s="9" t="s">
        <v>326</v>
      </c>
    </row>
    <row r="9" spans="1:8">
      <c r="A9" s="18" t="s">
        <v>125</v>
      </c>
      <c r="B9" s="8">
        <v>39000</v>
      </c>
      <c r="C9" s="1"/>
      <c r="D9" s="8">
        <v>39000</v>
      </c>
      <c r="E9" s="9"/>
    </row>
    <row r="10" spans="1:8">
      <c r="A10" s="18" t="s">
        <v>6</v>
      </c>
      <c r="B10" s="8">
        <v>315413.33</v>
      </c>
      <c r="C10" s="1"/>
      <c r="D10" s="8">
        <v>220048.84</v>
      </c>
      <c r="E10" s="9">
        <v>105117.54</v>
      </c>
    </row>
    <row r="11" spans="1:8">
      <c r="A11" s="42" t="s">
        <v>7</v>
      </c>
      <c r="B11" s="8"/>
      <c r="C11" s="1"/>
      <c r="D11" s="8"/>
      <c r="E11" s="9"/>
      <c r="H11" s="1">
        <f>H12+H13+H14+H15+H16+H17+H18+H19+H20+H21+H22+H23+H24+H25+H26+H27+H28+H29+H30+H31+H32+H33+H34+H35</f>
        <v>20.239999999999998</v>
      </c>
    </row>
    <row r="12" spans="1:8">
      <c r="A12" s="13" t="s">
        <v>447</v>
      </c>
      <c r="B12" s="10">
        <f>B10*G12</f>
        <v>1714.2028804347829</v>
      </c>
      <c r="C12" s="1"/>
      <c r="D12" s="10">
        <f>D10*G12</f>
        <v>1195.9176086956522</v>
      </c>
      <c r="E12" s="11">
        <f>E10*G12</f>
        <v>571.29097826086957</v>
      </c>
      <c r="G12" s="1">
        <f>H12/H11</f>
        <v>5.4347826086956529E-3</v>
      </c>
      <c r="H12" s="43">
        <v>0.11</v>
      </c>
    </row>
    <row r="13" spans="1:8">
      <c r="A13" s="13" t="s">
        <v>448</v>
      </c>
      <c r="B13" s="10"/>
      <c r="C13" s="1"/>
      <c r="D13" s="10"/>
      <c r="E13" s="11"/>
      <c r="G13" s="1">
        <f>H13/H11</f>
        <v>1.1363636363636366E-2</v>
      </c>
      <c r="H13" s="43">
        <v>0.23</v>
      </c>
    </row>
    <row r="14" spans="1:8" ht="22.5">
      <c r="A14" s="13" t="s">
        <v>449</v>
      </c>
      <c r="B14" s="10">
        <f>B10*G14</f>
        <v>7012.6481472332034</v>
      </c>
      <c r="C14" s="1"/>
      <c r="D14" s="10">
        <f>D10*G14</f>
        <v>4892.3902173913048</v>
      </c>
      <c r="E14" s="11">
        <f>E10*G14</f>
        <v>2337.0994565217393</v>
      </c>
      <c r="G14" s="1">
        <f>H14/H11</f>
        <v>2.2233201581027671E-2</v>
      </c>
      <c r="H14" s="43">
        <v>0.45</v>
      </c>
    </row>
    <row r="15" spans="1:8" ht="22.5">
      <c r="A15" s="13" t="s">
        <v>450</v>
      </c>
      <c r="B15" s="10">
        <f>B10*G15</f>
        <v>1558.3662549407118</v>
      </c>
      <c r="C15" s="1"/>
      <c r="D15" s="10">
        <f>D10*G15</f>
        <v>1087.1978260869566</v>
      </c>
      <c r="E15" s="11">
        <f>E10*G15</f>
        <v>519.35543478260877</v>
      </c>
      <c r="G15" s="1">
        <f>H15/H11</f>
        <v>4.9407114624505939E-3</v>
      </c>
      <c r="H15" s="43">
        <v>0.1</v>
      </c>
    </row>
    <row r="16" spans="1:8" ht="22.5">
      <c r="A16" s="13" t="s">
        <v>451</v>
      </c>
      <c r="B16" s="10">
        <f>B10*G16</f>
        <v>1558.3662549407118</v>
      </c>
      <c r="C16" s="1"/>
      <c r="D16" s="10">
        <f>D10*G16</f>
        <v>1087.1978260869566</v>
      </c>
      <c r="E16" s="11">
        <f>E10*G16</f>
        <v>519.35543478260877</v>
      </c>
      <c r="G16" s="1">
        <f>H16/H11</f>
        <v>4.9407114624505939E-3</v>
      </c>
      <c r="H16" s="43">
        <v>0.1</v>
      </c>
    </row>
    <row r="17" spans="1:8" ht="22.5">
      <c r="A17" s="13" t="s">
        <v>452</v>
      </c>
      <c r="B17" s="10">
        <f>B10*G17</f>
        <v>935.01975296442697</v>
      </c>
      <c r="C17" s="1"/>
      <c r="D17" s="10">
        <f>D10*G17</f>
        <v>652.31869565217391</v>
      </c>
      <c r="E17" s="11">
        <f>E10*G17</f>
        <v>311.61326086956524</v>
      </c>
      <c r="G17" s="1">
        <f>H17/H11</f>
        <v>2.964426877470356E-3</v>
      </c>
      <c r="H17" s="43">
        <v>0.06</v>
      </c>
    </row>
    <row r="18" spans="1:8" ht="22.5">
      <c r="A18" s="13" t="s">
        <v>453</v>
      </c>
      <c r="B18" s="10">
        <f>B10*G18</f>
        <v>14181.132919960477</v>
      </c>
      <c r="C18" s="1"/>
      <c r="D18" s="10">
        <f>D10*G18</f>
        <v>9893.5002173913053</v>
      </c>
      <c r="E18" s="11">
        <f>G18*E10</f>
        <v>4726.1344565217396</v>
      </c>
      <c r="G18" s="1">
        <f>H18/H11</f>
        <v>4.4960474308300399E-2</v>
      </c>
      <c r="H18" s="43">
        <v>0.91</v>
      </c>
    </row>
    <row r="19" spans="1:8" ht="22.5">
      <c r="A19" s="13" t="s">
        <v>454</v>
      </c>
      <c r="B19" s="10">
        <f>B10*G19</f>
        <v>3272.5691353754946</v>
      </c>
      <c r="C19" s="1"/>
      <c r="D19" s="10">
        <f>D10*G19</f>
        <v>2283.1154347826086</v>
      </c>
      <c r="E19" s="11">
        <f>E10*G19</f>
        <v>1090.6464130434783</v>
      </c>
      <c r="G19" s="1">
        <f>H19/H11</f>
        <v>1.0375494071146246E-2</v>
      </c>
      <c r="H19" s="43">
        <v>0.21</v>
      </c>
    </row>
    <row r="20" spans="1:8" ht="22.5">
      <c r="A20" s="13" t="s">
        <v>455</v>
      </c>
      <c r="B20" s="10">
        <f>B10*G20</f>
        <v>21349.617692687752</v>
      </c>
      <c r="C20" s="1"/>
      <c r="D20" s="10">
        <f>D10*G20</f>
        <v>14894.610217391306</v>
      </c>
      <c r="E20" s="11">
        <f>E10*G20</f>
        <v>7115.1694565217404</v>
      </c>
      <c r="G20" s="1">
        <f>H20/H11</f>
        <v>6.7687747035573134E-2</v>
      </c>
      <c r="H20" s="43">
        <v>1.37</v>
      </c>
    </row>
    <row r="21" spans="1:8" ht="22.5">
      <c r="A21" s="13" t="s">
        <v>456</v>
      </c>
      <c r="B21" s="10">
        <f>B10*G21</f>
        <v>623.34650197628469</v>
      </c>
      <c r="C21" s="1"/>
      <c r="D21" s="10">
        <f>D10*G21</f>
        <v>434.87913043478267</v>
      </c>
      <c r="E21" s="11">
        <f>E10*G21</f>
        <v>207.7421739130435</v>
      </c>
      <c r="G21" s="1">
        <f>H21/H11</f>
        <v>1.9762845849802375E-3</v>
      </c>
      <c r="H21" s="43">
        <v>0.04</v>
      </c>
    </row>
    <row r="22" spans="1:8" ht="56.25">
      <c r="A22" s="13" t="s">
        <v>457</v>
      </c>
      <c r="B22" s="10">
        <f>B10*G22</f>
        <v>10129.380657114625</v>
      </c>
      <c r="C22" s="1"/>
      <c r="D22" s="10">
        <f>D10*G22</f>
        <v>7066.7858695652176</v>
      </c>
      <c r="E22" s="11">
        <f>E10*G22</f>
        <v>3375.8103260869566</v>
      </c>
      <c r="G22" s="1">
        <f>H22/H11</f>
        <v>3.2114624505928856E-2</v>
      </c>
      <c r="H22" s="43">
        <v>0.65</v>
      </c>
    </row>
    <row r="23" spans="1:8" ht="33.75">
      <c r="A23" s="13" t="s">
        <v>458</v>
      </c>
      <c r="B23" s="10">
        <f>B10*G23</f>
        <v>1870.0395059288539</v>
      </c>
      <c r="C23" s="1"/>
      <c r="D23" s="10">
        <f>D10*G23</f>
        <v>1304.6373913043478</v>
      </c>
      <c r="E23" s="11">
        <f>E10*G23</f>
        <v>623.22652173913048</v>
      </c>
      <c r="G23" s="1">
        <f>H23/H11</f>
        <v>5.9288537549407119E-3</v>
      </c>
      <c r="H23" s="43">
        <v>0.12</v>
      </c>
    </row>
    <row r="24" spans="1:8" ht="33.75">
      <c r="A24" s="13" t="s">
        <v>459</v>
      </c>
      <c r="B24" s="10">
        <f>B10*G24</f>
        <v>3272.5691353754946</v>
      </c>
      <c r="C24" s="1"/>
      <c r="D24" s="10">
        <f>D10*G24</f>
        <v>2283.1154347826086</v>
      </c>
      <c r="E24" s="11">
        <f>E10*G24</f>
        <v>1090.6464130434783</v>
      </c>
      <c r="G24" s="1">
        <f>H24/H11</f>
        <v>1.0375494071146246E-2</v>
      </c>
      <c r="H24" s="43">
        <v>0.21</v>
      </c>
    </row>
    <row r="25" spans="1:8" ht="22.5">
      <c r="A25" s="13" t="s">
        <v>460</v>
      </c>
      <c r="B25" s="10">
        <f>G25*B10</f>
        <v>10908.563784584981</v>
      </c>
      <c r="C25" s="1"/>
      <c r="D25" s="10">
        <f>G25*D10</f>
        <v>7610.3847826086958</v>
      </c>
      <c r="E25" s="11">
        <f>G25*E10</f>
        <v>3635.4880434782608</v>
      </c>
      <c r="G25" s="1">
        <f>H25/H11</f>
        <v>3.4584980237154152E-2</v>
      </c>
      <c r="H25" s="43">
        <v>0.7</v>
      </c>
    </row>
    <row r="26" spans="1:8" ht="22.5">
      <c r="A26" s="13" t="s">
        <v>461</v>
      </c>
      <c r="B26" s="10">
        <f>G26*B10</f>
        <v>7324.3213982213447</v>
      </c>
      <c r="C26" s="1"/>
      <c r="D26" s="10">
        <f>G26*D10</f>
        <v>5109.8297826086955</v>
      </c>
      <c r="E26" s="11">
        <f>G26*E10</f>
        <v>2440.9705434782609</v>
      </c>
      <c r="G26" s="1">
        <f>H26/H11</f>
        <v>2.3221343873517788E-2</v>
      </c>
      <c r="H26" s="43">
        <v>0.47</v>
      </c>
    </row>
    <row r="27" spans="1:8" ht="33.75">
      <c r="A27" s="13" t="s">
        <v>462</v>
      </c>
      <c r="B27" s="10">
        <f>G27*B10</f>
        <v>18232.885182806323</v>
      </c>
      <c r="C27" s="1"/>
      <c r="D27" s="10">
        <f>G27*D10</f>
        <v>12720.214565217391</v>
      </c>
      <c r="E27" s="11">
        <f>G27*E10</f>
        <v>6076.4585869565217</v>
      </c>
      <c r="G27" s="1">
        <f>H27/H11</f>
        <v>5.7806324110671936E-2</v>
      </c>
      <c r="H27" s="43">
        <v>1.17</v>
      </c>
    </row>
    <row r="28" spans="1:8" ht="33.75">
      <c r="A28" s="13" t="s">
        <v>463</v>
      </c>
      <c r="B28" s="10">
        <f>G28*B10</f>
        <v>36621.606991106724</v>
      </c>
      <c r="C28" s="1"/>
      <c r="D28" s="10">
        <f>G28*D10</f>
        <v>25549.148913043478</v>
      </c>
      <c r="E28" s="11">
        <f>G28*E10</f>
        <v>12204.852717391304</v>
      </c>
      <c r="G28" s="1">
        <f>H28/H11</f>
        <v>0.11610671936758894</v>
      </c>
      <c r="H28" s="43">
        <v>2.35</v>
      </c>
    </row>
    <row r="29" spans="1:8" ht="33.75">
      <c r="A29" s="13" t="s">
        <v>464</v>
      </c>
      <c r="B29" s="10">
        <f>G29*B10</f>
        <v>17765.375306324113</v>
      </c>
      <c r="C29" s="1"/>
      <c r="D29" s="10">
        <f>G29*D10</f>
        <v>12394.055217391304</v>
      </c>
      <c r="E29" s="11">
        <f>G29*E10</f>
        <v>5920.6519565217386</v>
      </c>
      <c r="G29" s="1">
        <f>H29/H11</f>
        <v>5.632411067193676E-2</v>
      </c>
      <c r="H29" s="43">
        <v>1.1399999999999999</v>
      </c>
    </row>
    <row r="30" spans="1:8" ht="22.5">
      <c r="A30" s="13" t="s">
        <v>465</v>
      </c>
      <c r="B30" s="10">
        <f>G30*B10</f>
        <v>28673.939090909098</v>
      </c>
      <c r="C30" s="1"/>
      <c r="D30" s="10">
        <f>G30*D10</f>
        <v>20004.440000000002</v>
      </c>
      <c r="E30" s="11">
        <f>G30*E10</f>
        <v>9556.1400000000012</v>
      </c>
      <c r="G30" s="1">
        <f>H30/H11</f>
        <v>9.0909090909090925E-2</v>
      </c>
      <c r="H30" s="43">
        <v>1.84</v>
      </c>
    </row>
    <row r="31" spans="1:8" ht="45">
      <c r="A31" s="13" t="s">
        <v>466</v>
      </c>
      <c r="B31" s="10">
        <f>G31*B10</f>
        <v>40673.359253952571</v>
      </c>
      <c r="C31" s="1"/>
      <c r="D31" s="10">
        <f>G31*D10</f>
        <v>28375.863260869566</v>
      </c>
      <c r="E31" s="11">
        <f>G31*E10</f>
        <v>13555.176847826087</v>
      </c>
      <c r="G31" s="1">
        <f>H31/H11</f>
        <v>0.12895256916996048</v>
      </c>
      <c r="H31" s="43">
        <v>2.61</v>
      </c>
    </row>
    <row r="32" spans="1:8">
      <c r="A32" s="13" t="s">
        <v>467</v>
      </c>
      <c r="B32" s="10">
        <f>G32*B10</f>
        <v>28829.775716403168</v>
      </c>
      <c r="C32" s="1"/>
      <c r="D32" s="10">
        <f>G32*D10</f>
        <v>20113.159782608698</v>
      </c>
      <c r="E32" s="11">
        <f>G32*E10</f>
        <v>9608.0755434782623</v>
      </c>
      <c r="G32" s="1">
        <f>H32/H11</f>
        <v>9.1403162055335982E-2</v>
      </c>
      <c r="H32" s="43">
        <v>1.85</v>
      </c>
    </row>
    <row r="33" spans="1:8" ht="22.5">
      <c r="A33" s="13" t="s">
        <v>468</v>
      </c>
      <c r="B33" s="10">
        <f>G33*B10</f>
        <v>29297.285592885379</v>
      </c>
      <c r="C33" s="1"/>
      <c r="D33" s="10">
        <f>G33*D10</f>
        <v>20439.319130434782</v>
      </c>
      <c r="E33" s="11">
        <f>G33*E10</f>
        <v>9763.8821739130435</v>
      </c>
      <c r="G33" s="1">
        <f>H33/H11</f>
        <v>9.2885375494071151E-2</v>
      </c>
      <c r="H33" s="43">
        <v>1.88</v>
      </c>
    </row>
    <row r="34" spans="1:8" ht="45">
      <c r="A34" s="13" t="s">
        <v>469</v>
      </c>
      <c r="B34" s="10">
        <f>G34*B10</f>
        <v>14804.47942193676</v>
      </c>
      <c r="C34" s="1"/>
      <c r="D34" s="10">
        <f>G34*D10</f>
        <v>10328.379347826087</v>
      </c>
      <c r="E34" s="11">
        <f>G34*E10</f>
        <v>4933.8766304347819</v>
      </c>
      <c r="G34" s="1">
        <f>H34/H11</f>
        <v>4.6936758893280632E-2</v>
      </c>
      <c r="H34" s="43">
        <v>0.95</v>
      </c>
    </row>
    <row r="35" spans="1:8" ht="33.75">
      <c r="A35" s="13" t="s">
        <v>470</v>
      </c>
      <c r="B35" s="10">
        <f>G35*B10</f>
        <v>11220.237035573124</v>
      </c>
      <c r="C35" s="1"/>
      <c r="D35" s="10">
        <f>G35*D10</f>
        <v>7827.8243478260874</v>
      </c>
      <c r="E35" s="11">
        <f>G35*E10</f>
        <v>3739.3591304347829</v>
      </c>
      <c r="G35" s="1">
        <f>H35/H11</f>
        <v>3.5573122529644272E-2</v>
      </c>
      <c r="H35" s="43">
        <v>0.72</v>
      </c>
    </row>
    <row r="36" spans="1:8">
      <c r="A36" s="18" t="s">
        <v>18</v>
      </c>
      <c r="B36" s="8" t="s">
        <v>471</v>
      </c>
      <c r="C36" s="1"/>
      <c r="D36" s="8" t="s">
        <v>472</v>
      </c>
      <c r="E36" s="9" t="s">
        <v>473</v>
      </c>
    </row>
    <row r="37" spans="1:8" ht="12" thickBot="1">
      <c r="A37" s="20" t="s">
        <v>21</v>
      </c>
      <c r="B37" s="21" t="s">
        <v>474</v>
      </c>
      <c r="C37" s="1"/>
      <c r="D37" s="21" t="s">
        <v>474</v>
      </c>
      <c r="E37" s="22"/>
    </row>
    <row r="38" spans="1:8" s="69" customFormat="1" ht="15">
      <c r="A38" s="92" t="s">
        <v>611</v>
      </c>
      <c r="B38" s="92"/>
      <c r="C38" s="92"/>
    </row>
    <row r="39" spans="1:8" ht="12" thickBot="1">
      <c r="A39" s="92"/>
      <c r="B39" s="92"/>
      <c r="C39" s="92"/>
    </row>
    <row r="40" spans="1:8">
      <c r="A40" s="17" t="s">
        <v>4</v>
      </c>
      <c r="B40" s="5">
        <f>321992.96-B42</f>
        <v>282992.96000000002</v>
      </c>
      <c r="C40" s="1"/>
      <c r="D40" s="1"/>
      <c r="E40" s="6">
        <v>331705.59000000003</v>
      </c>
    </row>
    <row r="41" spans="1:8">
      <c r="A41" s="18" t="s">
        <v>5</v>
      </c>
      <c r="B41" s="8" t="s">
        <v>446</v>
      </c>
      <c r="C41" s="1"/>
      <c r="D41" s="1"/>
      <c r="E41" s="9" t="s">
        <v>326</v>
      </c>
    </row>
    <row r="42" spans="1:8">
      <c r="A42" s="18" t="s">
        <v>125</v>
      </c>
      <c r="B42" s="8">
        <v>39000</v>
      </c>
      <c r="C42" s="1"/>
      <c r="D42" s="1"/>
      <c r="E42" s="9"/>
    </row>
    <row r="43" spans="1:8">
      <c r="A43" s="18" t="s">
        <v>6</v>
      </c>
      <c r="B43" s="8">
        <v>220048.84</v>
      </c>
      <c r="C43" s="1"/>
      <c r="D43" s="1"/>
      <c r="E43" s="9">
        <v>105117.54</v>
      </c>
    </row>
    <row r="44" spans="1:8">
      <c r="A44" s="42" t="s">
        <v>7</v>
      </c>
      <c r="B44" s="8"/>
      <c r="C44" s="1"/>
      <c r="D44" s="1"/>
      <c r="E44" s="9"/>
      <c r="H44" s="1">
        <f>H45+H46+H47+H48+H49+H50+H51+H52+H53+H54+H55+H56+H57+H58+H59+H60+H61+H62+H63+H64+H65+H66+H67+H68</f>
        <v>20.239999999999998</v>
      </c>
    </row>
    <row r="45" spans="1:8">
      <c r="A45" s="13" t="s">
        <v>447</v>
      </c>
      <c r="B45" s="10">
        <f>B43*G45</f>
        <v>1195.9176086956522</v>
      </c>
      <c r="C45" s="1"/>
      <c r="D45" s="1"/>
      <c r="E45" s="11">
        <f>E43*G45</f>
        <v>571.29097826086957</v>
      </c>
      <c r="G45" s="1">
        <f>H45/H44</f>
        <v>5.4347826086956529E-3</v>
      </c>
      <c r="H45" s="43">
        <v>0.11</v>
      </c>
    </row>
    <row r="46" spans="1:8">
      <c r="A46" s="13" t="s">
        <v>448</v>
      </c>
      <c r="B46" s="10"/>
      <c r="C46" s="1"/>
      <c r="D46" s="1"/>
      <c r="E46" s="11"/>
      <c r="G46" s="1">
        <f>H46/H44</f>
        <v>1.1363636363636366E-2</v>
      </c>
      <c r="H46" s="43">
        <v>0.23</v>
      </c>
    </row>
    <row r="47" spans="1:8" ht="22.5">
      <c r="A47" s="13" t="s">
        <v>449</v>
      </c>
      <c r="B47" s="10">
        <f>B43*G47</f>
        <v>4892.3902173913048</v>
      </c>
      <c r="C47" s="1"/>
      <c r="D47" s="1"/>
      <c r="E47" s="11">
        <f>E43*G47</f>
        <v>2337.0994565217393</v>
      </c>
      <c r="G47" s="1">
        <f>H47/H44</f>
        <v>2.2233201581027671E-2</v>
      </c>
      <c r="H47" s="43">
        <v>0.45</v>
      </c>
    </row>
    <row r="48" spans="1:8" ht="22.5">
      <c r="A48" s="13" t="s">
        <v>450</v>
      </c>
      <c r="B48" s="10">
        <f>B43*G48</f>
        <v>1087.1978260869566</v>
      </c>
      <c r="C48" s="1"/>
      <c r="D48" s="1"/>
      <c r="E48" s="11">
        <f>E43*G48</f>
        <v>519.35543478260877</v>
      </c>
      <c r="G48" s="1">
        <f>H48/H44</f>
        <v>4.9407114624505939E-3</v>
      </c>
      <c r="H48" s="43">
        <v>0.1</v>
      </c>
    </row>
    <row r="49" spans="1:8" ht="22.5">
      <c r="A49" s="13" t="s">
        <v>451</v>
      </c>
      <c r="B49" s="10">
        <f>B43*G49</f>
        <v>1087.1978260869566</v>
      </c>
      <c r="C49" s="1"/>
      <c r="D49" s="1"/>
      <c r="E49" s="11">
        <f>E43*G49</f>
        <v>519.35543478260877</v>
      </c>
      <c r="G49" s="1">
        <f>H49/H44</f>
        <v>4.9407114624505939E-3</v>
      </c>
      <c r="H49" s="43">
        <v>0.1</v>
      </c>
    </row>
    <row r="50" spans="1:8" ht="22.5">
      <c r="A50" s="13" t="s">
        <v>452</v>
      </c>
      <c r="B50" s="10">
        <f>B43*G50</f>
        <v>652.31869565217391</v>
      </c>
      <c r="C50" s="1"/>
      <c r="D50" s="1"/>
      <c r="E50" s="11">
        <f>E43*G50</f>
        <v>311.61326086956524</v>
      </c>
      <c r="G50" s="1">
        <f>H50/H44</f>
        <v>2.964426877470356E-3</v>
      </c>
      <c r="H50" s="43">
        <v>0.06</v>
      </c>
    </row>
    <row r="51" spans="1:8" ht="22.5">
      <c r="A51" s="13" t="s">
        <v>453</v>
      </c>
      <c r="B51" s="10">
        <f>B43*G51</f>
        <v>9893.5002173913053</v>
      </c>
      <c r="C51" s="1"/>
      <c r="D51" s="1"/>
      <c r="E51" s="11">
        <f>G51*E43</f>
        <v>4726.1344565217396</v>
      </c>
      <c r="G51" s="1">
        <f>H51/H44</f>
        <v>4.4960474308300399E-2</v>
      </c>
      <c r="H51" s="43">
        <v>0.91</v>
      </c>
    </row>
    <row r="52" spans="1:8" ht="22.5">
      <c r="A52" s="13" t="s">
        <v>454</v>
      </c>
      <c r="B52" s="10">
        <f>B43*G52</f>
        <v>2283.1154347826086</v>
      </c>
      <c r="C52" s="1"/>
      <c r="D52" s="1"/>
      <c r="E52" s="11">
        <f>E43*G52</f>
        <v>1090.6464130434783</v>
      </c>
      <c r="G52" s="1">
        <f>H52/H44</f>
        <v>1.0375494071146246E-2</v>
      </c>
      <c r="H52" s="43">
        <v>0.21</v>
      </c>
    </row>
    <row r="53" spans="1:8" ht="22.5">
      <c r="A53" s="13" t="s">
        <v>455</v>
      </c>
      <c r="B53" s="10">
        <f>B43*G53</f>
        <v>14894.610217391306</v>
      </c>
      <c r="C53" s="1"/>
      <c r="D53" s="1"/>
      <c r="E53" s="11">
        <f>E43*G53</f>
        <v>7115.1694565217404</v>
      </c>
      <c r="G53" s="1">
        <f>H53/H44</f>
        <v>6.7687747035573134E-2</v>
      </c>
      <c r="H53" s="43">
        <v>1.37</v>
      </c>
    </row>
    <row r="54" spans="1:8" ht="22.5">
      <c r="A54" s="13" t="s">
        <v>456</v>
      </c>
      <c r="B54" s="10">
        <f>B43*G54</f>
        <v>434.87913043478267</v>
      </c>
      <c r="C54" s="1"/>
      <c r="D54" s="1"/>
      <c r="E54" s="11">
        <f>E43*G54</f>
        <v>207.7421739130435</v>
      </c>
      <c r="G54" s="1">
        <f>H54/H44</f>
        <v>1.9762845849802375E-3</v>
      </c>
      <c r="H54" s="43">
        <v>0.04</v>
      </c>
    </row>
    <row r="55" spans="1:8" ht="56.25">
      <c r="A55" s="13" t="s">
        <v>457</v>
      </c>
      <c r="B55" s="10">
        <f>B43*G55</f>
        <v>7066.7858695652176</v>
      </c>
      <c r="C55" s="1"/>
      <c r="D55" s="1"/>
      <c r="E55" s="11">
        <f>E43*G55</f>
        <v>3375.8103260869566</v>
      </c>
      <c r="G55" s="1">
        <f>H55/H44</f>
        <v>3.2114624505928856E-2</v>
      </c>
      <c r="H55" s="43">
        <v>0.65</v>
      </c>
    </row>
    <row r="56" spans="1:8" ht="33.75">
      <c r="A56" s="13" t="s">
        <v>458</v>
      </c>
      <c r="B56" s="10">
        <f>B43*G56</f>
        <v>1304.6373913043478</v>
      </c>
      <c r="C56" s="1"/>
      <c r="D56" s="1"/>
      <c r="E56" s="11">
        <f>E43*G56</f>
        <v>623.22652173913048</v>
      </c>
      <c r="G56" s="1">
        <f>H56/H44</f>
        <v>5.9288537549407119E-3</v>
      </c>
      <c r="H56" s="43">
        <v>0.12</v>
      </c>
    </row>
    <row r="57" spans="1:8" ht="33.75">
      <c r="A57" s="13" t="s">
        <v>459</v>
      </c>
      <c r="B57" s="10">
        <f>B43*G57</f>
        <v>2283.1154347826086</v>
      </c>
      <c r="C57" s="1"/>
      <c r="D57" s="1"/>
      <c r="E57" s="11">
        <f>E43*G57</f>
        <v>1090.6464130434783</v>
      </c>
      <c r="G57" s="1">
        <f>H57/H44</f>
        <v>1.0375494071146246E-2</v>
      </c>
      <c r="H57" s="43">
        <v>0.21</v>
      </c>
    </row>
    <row r="58" spans="1:8" ht="22.5">
      <c r="A58" s="13" t="s">
        <v>460</v>
      </c>
      <c r="B58" s="10">
        <f>G58*B43</f>
        <v>7610.3847826086958</v>
      </c>
      <c r="C58" s="1"/>
      <c r="D58" s="1"/>
      <c r="E58" s="11">
        <f>G58*E43</f>
        <v>3635.4880434782608</v>
      </c>
      <c r="G58" s="1">
        <f>H58/H44</f>
        <v>3.4584980237154152E-2</v>
      </c>
      <c r="H58" s="43">
        <v>0.7</v>
      </c>
    </row>
    <row r="59" spans="1:8" ht="22.5">
      <c r="A59" s="13" t="s">
        <v>461</v>
      </c>
      <c r="B59" s="10">
        <f>G59*B43</f>
        <v>5109.8297826086955</v>
      </c>
      <c r="C59" s="1"/>
      <c r="D59" s="1"/>
      <c r="E59" s="11">
        <f>G59*E43</f>
        <v>2440.9705434782609</v>
      </c>
      <c r="G59" s="1">
        <f>H59/H44</f>
        <v>2.3221343873517788E-2</v>
      </c>
      <c r="H59" s="43">
        <v>0.47</v>
      </c>
    </row>
    <row r="60" spans="1:8" ht="33.75">
      <c r="A60" s="13" t="s">
        <v>462</v>
      </c>
      <c r="B60" s="10">
        <f>G60*B43</f>
        <v>12720.214565217391</v>
      </c>
      <c r="C60" s="1"/>
      <c r="D60" s="1"/>
      <c r="E60" s="11">
        <f>G60*E43</f>
        <v>6076.4585869565217</v>
      </c>
      <c r="G60" s="1">
        <f>H60/H44</f>
        <v>5.7806324110671936E-2</v>
      </c>
      <c r="H60" s="43">
        <v>1.17</v>
      </c>
    </row>
    <row r="61" spans="1:8" ht="33.75">
      <c r="A61" s="13" t="s">
        <v>463</v>
      </c>
      <c r="B61" s="10">
        <f>G61*B43</f>
        <v>25549.148913043478</v>
      </c>
      <c r="C61" s="1"/>
      <c r="D61" s="1"/>
      <c r="E61" s="11">
        <f>G61*E43</f>
        <v>12204.852717391304</v>
      </c>
      <c r="G61" s="1">
        <f>H61/H44</f>
        <v>0.11610671936758894</v>
      </c>
      <c r="H61" s="43">
        <v>2.35</v>
      </c>
    </row>
    <row r="62" spans="1:8" ht="33.75">
      <c r="A62" s="13" t="s">
        <v>464</v>
      </c>
      <c r="B62" s="10">
        <f>G62*B43</f>
        <v>12394.055217391304</v>
      </c>
      <c r="C62" s="1"/>
      <c r="D62" s="1"/>
      <c r="E62" s="11">
        <f>G62*E43</f>
        <v>5920.6519565217386</v>
      </c>
      <c r="G62" s="1">
        <f>H62/H44</f>
        <v>5.632411067193676E-2</v>
      </c>
      <c r="H62" s="43">
        <v>1.1399999999999999</v>
      </c>
    </row>
    <row r="63" spans="1:8" ht="22.5">
      <c r="A63" s="13" t="s">
        <v>465</v>
      </c>
      <c r="B63" s="10">
        <f>G63*B43</f>
        <v>20004.440000000002</v>
      </c>
      <c r="C63" s="1"/>
      <c r="D63" s="1"/>
      <c r="E63" s="11">
        <f>G63*E43</f>
        <v>9556.1400000000012</v>
      </c>
      <c r="G63" s="1">
        <f>H63/H44</f>
        <v>9.0909090909090925E-2</v>
      </c>
      <c r="H63" s="43">
        <v>1.84</v>
      </c>
    </row>
    <row r="64" spans="1:8" ht="45">
      <c r="A64" s="13" t="s">
        <v>466</v>
      </c>
      <c r="B64" s="10">
        <f>G64*B43</f>
        <v>28375.863260869566</v>
      </c>
      <c r="C64" s="1"/>
      <c r="D64" s="1"/>
      <c r="E64" s="11">
        <f>G64*E43</f>
        <v>13555.176847826087</v>
      </c>
      <c r="G64" s="1">
        <f>H64/H44</f>
        <v>0.12895256916996048</v>
      </c>
      <c r="H64" s="43">
        <v>2.61</v>
      </c>
    </row>
    <row r="65" spans="1:8">
      <c r="A65" s="13" t="s">
        <v>467</v>
      </c>
      <c r="B65" s="10">
        <f>G65*B43</f>
        <v>20113.159782608698</v>
      </c>
      <c r="C65" s="1"/>
      <c r="D65" s="1"/>
      <c r="E65" s="11">
        <f>G65*E43</f>
        <v>9608.0755434782623</v>
      </c>
      <c r="G65" s="1">
        <f>H65/H44</f>
        <v>9.1403162055335982E-2</v>
      </c>
      <c r="H65" s="43">
        <v>1.85</v>
      </c>
    </row>
    <row r="66" spans="1:8" ht="22.5">
      <c r="A66" s="13" t="s">
        <v>468</v>
      </c>
      <c r="B66" s="10">
        <f>G66*B43</f>
        <v>20439.319130434782</v>
      </c>
      <c r="C66" s="1"/>
      <c r="D66" s="1"/>
      <c r="E66" s="11">
        <f>G66*E43</f>
        <v>9763.8821739130435</v>
      </c>
      <c r="G66" s="1">
        <f>H66/H44</f>
        <v>9.2885375494071151E-2</v>
      </c>
      <c r="H66" s="43">
        <v>1.88</v>
      </c>
    </row>
    <row r="67" spans="1:8" ht="45">
      <c r="A67" s="13" t="s">
        <v>469</v>
      </c>
      <c r="B67" s="10">
        <f>G67*B43</f>
        <v>10328.379347826087</v>
      </c>
      <c r="C67" s="1"/>
      <c r="D67" s="1"/>
      <c r="E67" s="11">
        <f>G67*E43</f>
        <v>4933.8766304347819</v>
      </c>
      <c r="G67" s="1">
        <f>H67/H44</f>
        <v>4.6936758893280632E-2</v>
      </c>
      <c r="H67" s="43">
        <v>0.95</v>
      </c>
    </row>
    <row r="68" spans="1:8" ht="33.75">
      <c r="A68" s="13" t="s">
        <v>470</v>
      </c>
      <c r="B68" s="10">
        <f>G68*B43</f>
        <v>7827.8243478260874</v>
      </c>
      <c r="C68" s="1"/>
      <c r="D68" s="1"/>
      <c r="E68" s="11">
        <f>G68*E43</f>
        <v>3739.3591304347829</v>
      </c>
      <c r="G68" s="1">
        <f>H68/H44</f>
        <v>3.5573122529644272E-2</v>
      </c>
      <c r="H68" s="43">
        <v>0.72</v>
      </c>
    </row>
    <row r="69" spans="1:8">
      <c r="A69" s="18" t="s">
        <v>18</v>
      </c>
      <c r="B69" s="8" t="s">
        <v>472</v>
      </c>
      <c r="C69" s="1"/>
      <c r="D69" s="1"/>
      <c r="E69" s="9" t="s">
        <v>473</v>
      </c>
    </row>
    <row r="70" spans="1:8" ht="12" thickBot="1">
      <c r="A70" s="20" t="s">
        <v>21</v>
      </c>
      <c r="B70" s="21" t="s">
        <v>474</v>
      </c>
      <c r="C70" s="1"/>
      <c r="D70" s="1"/>
      <c r="E70" s="22"/>
    </row>
    <row r="71" spans="1:8">
      <c r="A71" s="101" t="s">
        <v>612</v>
      </c>
      <c r="B71" s="102"/>
    </row>
    <row r="72" spans="1:8" ht="12" thickBot="1">
      <c r="A72" s="98"/>
      <c r="B72" s="99"/>
    </row>
    <row r="73" spans="1:8">
      <c r="A73" s="17" t="s">
        <v>4</v>
      </c>
      <c r="B73" s="5">
        <f>321992.96-B75</f>
        <v>282992.96000000002</v>
      </c>
      <c r="C73" s="1"/>
      <c r="D73" s="1"/>
      <c r="E73" s="6">
        <v>331705.59000000003</v>
      </c>
    </row>
    <row r="74" spans="1:8">
      <c r="A74" s="18" t="s">
        <v>5</v>
      </c>
      <c r="B74" s="8" t="s">
        <v>446</v>
      </c>
      <c r="C74" s="1"/>
      <c r="D74" s="1"/>
      <c r="E74" s="9" t="s">
        <v>326</v>
      </c>
    </row>
    <row r="75" spans="1:8">
      <c r="A75" s="18" t="s">
        <v>125</v>
      </c>
      <c r="B75" s="8">
        <v>39000</v>
      </c>
      <c r="C75" s="1"/>
      <c r="D75" s="1"/>
      <c r="E75" s="9"/>
    </row>
    <row r="76" spans="1:8">
      <c r="A76" s="18" t="s">
        <v>6</v>
      </c>
      <c r="B76" s="8">
        <v>220048.84</v>
      </c>
      <c r="C76" s="1"/>
      <c r="D76" s="1"/>
      <c r="E76" s="9">
        <v>105117.54</v>
      </c>
    </row>
    <row r="77" spans="1:8">
      <c r="A77" s="42" t="s">
        <v>7</v>
      </c>
      <c r="B77" s="8"/>
      <c r="C77" s="1"/>
      <c r="D77" s="1"/>
      <c r="E77" s="9"/>
      <c r="H77" s="1">
        <f>H78+H79+H80+H81+H82+H83+H84+H85+H86+H87+H88+H89+H90+H91+H92+H93+H94+H95+H96+H97+H98+H99+H100+H101</f>
        <v>20.239999999999998</v>
      </c>
    </row>
    <row r="78" spans="1:8">
      <c r="A78" s="13" t="s">
        <v>447</v>
      </c>
      <c r="B78" s="10">
        <f>B76*G78</f>
        <v>1195.9176086956522</v>
      </c>
      <c r="C78" s="1"/>
      <c r="D78" s="1"/>
      <c r="E78" s="11">
        <f>E76*G78</f>
        <v>571.29097826086957</v>
      </c>
      <c r="G78" s="1">
        <f>H78/H77</f>
        <v>5.4347826086956529E-3</v>
      </c>
      <c r="H78" s="43">
        <v>0.11</v>
      </c>
    </row>
    <row r="79" spans="1:8">
      <c r="A79" s="13" t="s">
        <v>448</v>
      </c>
      <c r="B79" s="10"/>
      <c r="C79" s="1"/>
      <c r="D79" s="1"/>
      <c r="E79" s="11"/>
      <c r="G79" s="1">
        <f>H79/H77</f>
        <v>1.1363636363636366E-2</v>
      </c>
      <c r="H79" s="43">
        <v>0.23</v>
      </c>
    </row>
    <row r="80" spans="1:8" ht="22.5">
      <c r="A80" s="13" t="s">
        <v>449</v>
      </c>
      <c r="B80" s="10">
        <f>B76*G80</f>
        <v>4892.3902173913048</v>
      </c>
      <c r="C80" s="1"/>
      <c r="D80" s="1"/>
      <c r="E80" s="11">
        <f>E76*G80</f>
        <v>2337.0994565217393</v>
      </c>
      <c r="G80" s="1">
        <f>H80/H77</f>
        <v>2.2233201581027671E-2</v>
      </c>
      <c r="H80" s="43">
        <v>0.45</v>
      </c>
    </row>
    <row r="81" spans="1:8" ht="22.5">
      <c r="A81" s="13" t="s">
        <v>450</v>
      </c>
      <c r="B81" s="10">
        <f>B76*G81</f>
        <v>1087.1978260869566</v>
      </c>
      <c r="C81" s="1"/>
      <c r="D81" s="1"/>
      <c r="E81" s="11">
        <f>E76*G81</f>
        <v>519.35543478260877</v>
      </c>
      <c r="G81" s="1">
        <f>H81/H77</f>
        <v>4.9407114624505939E-3</v>
      </c>
      <c r="H81" s="43">
        <v>0.1</v>
      </c>
    </row>
    <row r="82" spans="1:8" ht="22.5">
      <c r="A82" s="13" t="s">
        <v>451</v>
      </c>
      <c r="B82" s="10">
        <f>B76*G82</f>
        <v>1087.1978260869566</v>
      </c>
      <c r="C82" s="1"/>
      <c r="D82" s="1"/>
      <c r="E82" s="11">
        <f>E76*G82</f>
        <v>519.35543478260877</v>
      </c>
      <c r="G82" s="1">
        <f>H82/H77</f>
        <v>4.9407114624505939E-3</v>
      </c>
      <c r="H82" s="43">
        <v>0.1</v>
      </c>
    </row>
    <row r="83" spans="1:8" ht="22.5">
      <c r="A83" s="13" t="s">
        <v>452</v>
      </c>
      <c r="B83" s="10">
        <f>B76*G83</f>
        <v>652.31869565217391</v>
      </c>
      <c r="C83" s="1"/>
      <c r="D83" s="1"/>
      <c r="E83" s="11">
        <f>E76*G83</f>
        <v>311.61326086956524</v>
      </c>
      <c r="G83" s="1">
        <f>H83/H77</f>
        <v>2.964426877470356E-3</v>
      </c>
      <c r="H83" s="43">
        <v>0.06</v>
      </c>
    </row>
    <row r="84" spans="1:8" ht="22.5">
      <c r="A84" s="13" t="s">
        <v>453</v>
      </c>
      <c r="B84" s="10">
        <f>B76*G84</f>
        <v>9893.5002173913053</v>
      </c>
      <c r="C84" s="1"/>
      <c r="D84" s="1"/>
      <c r="E84" s="11">
        <f>G84*E76</f>
        <v>4726.1344565217396</v>
      </c>
      <c r="G84" s="1">
        <f>H84/H77</f>
        <v>4.4960474308300399E-2</v>
      </c>
      <c r="H84" s="43">
        <v>0.91</v>
      </c>
    </row>
    <row r="85" spans="1:8" ht="22.5">
      <c r="A85" s="13" t="s">
        <v>454</v>
      </c>
      <c r="B85" s="10">
        <f>B76*G85</f>
        <v>2283.1154347826086</v>
      </c>
      <c r="C85" s="1"/>
      <c r="D85" s="1"/>
      <c r="E85" s="11">
        <f>E76*G85</f>
        <v>1090.6464130434783</v>
      </c>
      <c r="G85" s="1">
        <f>H85/H77</f>
        <v>1.0375494071146246E-2</v>
      </c>
      <c r="H85" s="43">
        <v>0.21</v>
      </c>
    </row>
    <row r="86" spans="1:8" ht="22.5">
      <c r="A86" s="13" t="s">
        <v>455</v>
      </c>
      <c r="B86" s="10">
        <f>B76*G86</f>
        <v>14894.610217391306</v>
      </c>
      <c r="C86" s="1"/>
      <c r="D86" s="1"/>
      <c r="E86" s="11">
        <f>E76*G86</f>
        <v>7115.1694565217404</v>
      </c>
      <c r="G86" s="1">
        <f>H86/H77</f>
        <v>6.7687747035573134E-2</v>
      </c>
      <c r="H86" s="43">
        <v>1.37</v>
      </c>
    </row>
    <row r="87" spans="1:8" ht="22.5">
      <c r="A87" s="13" t="s">
        <v>456</v>
      </c>
      <c r="B87" s="10">
        <f>B76*G87</f>
        <v>434.87913043478267</v>
      </c>
      <c r="C87" s="1"/>
      <c r="D87" s="1"/>
      <c r="E87" s="11">
        <f>E76*G87</f>
        <v>207.7421739130435</v>
      </c>
      <c r="G87" s="1">
        <f>H87/H77</f>
        <v>1.9762845849802375E-3</v>
      </c>
      <c r="H87" s="43">
        <v>0.04</v>
      </c>
    </row>
    <row r="88" spans="1:8" ht="56.25">
      <c r="A88" s="13" t="s">
        <v>457</v>
      </c>
      <c r="B88" s="10">
        <f>B76*G88</f>
        <v>7066.7858695652176</v>
      </c>
      <c r="C88" s="1"/>
      <c r="D88" s="1"/>
      <c r="E88" s="11">
        <f>E76*G88</f>
        <v>3375.8103260869566</v>
      </c>
      <c r="G88" s="1">
        <f>H88/H77</f>
        <v>3.2114624505928856E-2</v>
      </c>
      <c r="H88" s="43">
        <v>0.65</v>
      </c>
    </row>
    <row r="89" spans="1:8" ht="33.75">
      <c r="A89" s="13" t="s">
        <v>458</v>
      </c>
      <c r="B89" s="10">
        <f>B76*G89</f>
        <v>1304.6373913043478</v>
      </c>
      <c r="C89" s="1"/>
      <c r="D89" s="1"/>
      <c r="E89" s="11">
        <f>E76*G89</f>
        <v>623.22652173913048</v>
      </c>
      <c r="G89" s="1">
        <f>H89/H77</f>
        <v>5.9288537549407119E-3</v>
      </c>
      <c r="H89" s="43">
        <v>0.12</v>
      </c>
    </row>
    <row r="90" spans="1:8" ht="33.75">
      <c r="A90" s="13" t="s">
        <v>459</v>
      </c>
      <c r="B90" s="10">
        <f>B76*G90</f>
        <v>2283.1154347826086</v>
      </c>
      <c r="C90" s="1"/>
      <c r="D90" s="1"/>
      <c r="E90" s="11">
        <f>E76*G90</f>
        <v>1090.6464130434783</v>
      </c>
      <c r="G90" s="1">
        <f>H90/H77</f>
        <v>1.0375494071146246E-2</v>
      </c>
      <c r="H90" s="43">
        <v>0.21</v>
      </c>
    </row>
    <row r="91" spans="1:8" ht="22.5">
      <c r="A91" s="13" t="s">
        <v>460</v>
      </c>
      <c r="B91" s="10">
        <f>G91*B76</f>
        <v>7610.3847826086958</v>
      </c>
      <c r="C91" s="1"/>
      <c r="D91" s="1"/>
      <c r="E91" s="11">
        <f>G91*E76</f>
        <v>3635.4880434782608</v>
      </c>
      <c r="G91" s="1">
        <f>H91/H77</f>
        <v>3.4584980237154152E-2</v>
      </c>
      <c r="H91" s="43">
        <v>0.7</v>
      </c>
    </row>
    <row r="92" spans="1:8" ht="22.5">
      <c r="A92" s="13" t="s">
        <v>461</v>
      </c>
      <c r="B92" s="10">
        <f>G92*B76</f>
        <v>5109.8297826086955</v>
      </c>
      <c r="C92" s="1"/>
      <c r="D92" s="1"/>
      <c r="E92" s="11">
        <f>G92*E76</f>
        <v>2440.9705434782609</v>
      </c>
      <c r="G92" s="1">
        <f>H92/H77</f>
        <v>2.3221343873517788E-2</v>
      </c>
      <c r="H92" s="43">
        <v>0.47</v>
      </c>
    </row>
    <row r="93" spans="1:8" ht="33.75">
      <c r="A93" s="13" t="s">
        <v>462</v>
      </c>
      <c r="B93" s="10">
        <f>G93*B76</f>
        <v>12720.214565217391</v>
      </c>
      <c r="C93" s="1"/>
      <c r="D93" s="1"/>
      <c r="E93" s="11">
        <f>G93*E76</f>
        <v>6076.4585869565217</v>
      </c>
      <c r="G93" s="1">
        <f>H93/H77</f>
        <v>5.7806324110671936E-2</v>
      </c>
      <c r="H93" s="43">
        <v>1.17</v>
      </c>
    </row>
    <row r="94" spans="1:8" ht="33.75">
      <c r="A94" s="13" t="s">
        <v>463</v>
      </c>
      <c r="B94" s="10">
        <f>G94*B76</f>
        <v>25549.148913043478</v>
      </c>
      <c r="C94" s="1"/>
      <c r="D94" s="1"/>
      <c r="E94" s="11">
        <f>G94*E76</f>
        <v>12204.852717391304</v>
      </c>
      <c r="G94" s="1">
        <f>H94/H77</f>
        <v>0.11610671936758894</v>
      </c>
      <c r="H94" s="43">
        <v>2.35</v>
      </c>
    </row>
    <row r="95" spans="1:8" ht="33.75">
      <c r="A95" s="13" t="s">
        <v>464</v>
      </c>
      <c r="B95" s="10">
        <f>G95*B76</f>
        <v>12394.055217391304</v>
      </c>
      <c r="C95" s="1"/>
      <c r="D95" s="1"/>
      <c r="E95" s="11">
        <f>G95*E76</f>
        <v>5920.6519565217386</v>
      </c>
      <c r="G95" s="1">
        <f>H95/H77</f>
        <v>5.632411067193676E-2</v>
      </c>
      <c r="H95" s="43">
        <v>1.1399999999999999</v>
      </c>
    </row>
    <row r="96" spans="1:8" ht="22.5">
      <c r="A96" s="13" t="s">
        <v>465</v>
      </c>
      <c r="B96" s="10">
        <f>G96*B76</f>
        <v>20004.440000000002</v>
      </c>
      <c r="C96" s="1"/>
      <c r="D96" s="1"/>
      <c r="E96" s="11">
        <f>G96*E76</f>
        <v>9556.1400000000012</v>
      </c>
      <c r="G96" s="1">
        <f>H96/H77</f>
        <v>9.0909090909090925E-2</v>
      </c>
      <c r="H96" s="43">
        <v>1.84</v>
      </c>
    </row>
    <row r="97" spans="1:8" ht="45">
      <c r="A97" s="13" t="s">
        <v>466</v>
      </c>
      <c r="B97" s="10">
        <f>G97*B76</f>
        <v>28375.863260869566</v>
      </c>
      <c r="C97" s="1"/>
      <c r="D97" s="1"/>
      <c r="E97" s="11">
        <f>G97*E76</f>
        <v>13555.176847826087</v>
      </c>
      <c r="G97" s="1">
        <f>H97/H77</f>
        <v>0.12895256916996048</v>
      </c>
      <c r="H97" s="43">
        <v>2.61</v>
      </c>
    </row>
    <row r="98" spans="1:8">
      <c r="A98" s="13" t="s">
        <v>467</v>
      </c>
      <c r="B98" s="10">
        <f>G98*B76</f>
        <v>20113.159782608698</v>
      </c>
      <c r="C98" s="1"/>
      <c r="D98" s="1"/>
      <c r="E98" s="11">
        <f>G98*E76</f>
        <v>9608.0755434782623</v>
      </c>
      <c r="G98" s="1">
        <f>H98/H77</f>
        <v>9.1403162055335982E-2</v>
      </c>
      <c r="H98" s="43">
        <v>1.85</v>
      </c>
    </row>
    <row r="99" spans="1:8" ht="22.5">
      <c r="A99" s="13" t="s">
        <v>468</v>
      </c>
      <c r="B99" s="10">
        <f>G99*B76</f>
        <v>20439.319130434782</v>
      </c>
      <c r="C99" s="1"/>
      <c r="D99" s="1"/>
      <c r="E99" s="11">
        <f>G99*E76</f>
        <v>9763.8821739130435</v>
      </c>
      <c r="G99" s="1">
        <f>H99/H77</f>
        <v>9.2885375494071151E-2</v>
      </c>
      <c r="H99" s="43">
        <v>1.88</v>
      </c>
    </row>
    <row r="100" spans="1:8" ht="45">
      <c r="A100" s="13" t="s">
        <v>469</v>
      </c>
      <c r="B100" s="10">
        <f>G100*B76</f>
        <v>10328.379347826087</v>
      </c>
      <c r="C100" s="1"/>
      <c r="D100" s="1"/>
      <c r="E100" s="11">
        <f>G100*E76</f>
        <v>4933.8766304347819</v>
      </c>
      <c r="G100" s="1">
        <f>H100/H77</f>
        <v>4.6936758893280632E-2</v>
      </c>
      <c r="H100" s="43">
        <v>0.95</v>
      </c>
    </row>
    <row r="101" spans="1:8" ht="33.75">
      <c r="A101" s="13" t="s">
        <v>470</v>
      </c>
      <c r="B101" s="10">
        <f>G101*B76</f>
        <v>7827.8243478260874</v>
      </c>
      <c r="C101" s="1"/>
      <c r="D101" s="1"/>
      <c r="E101" s="11">
        <f>G101*E76</f>
        <v>3739.3591304347829</v>
      </c>
      <c r="G101" s="1">
        <f>H101/H77</f>
        <v>3.5573122529644272E-2</v>
      </c>
      <c r="H101" s="43">
        <v>0.72</v>
      </c>
    </row>
    <row r="102" spans="1:8">
      <c r="A102" s="18" t="s">
        <v>18</v>
      </c>
      <c r="B102" s="8" t="s">
        <v>472</v>
      </c>
      <c r="C102" s="1"/>
      <c r="D102" s="1"/>
      <c r="E102" s="9" t="s">
        <v>473</v>
      </c>
    </row>
    <row r="103" spans="1:8" ht="12" thickBot="1">
      <c r="A103" s="20" t="s">
        <v>21</v>
      </c>
      <c r="B103" s="21" t="s">
        <v>474</v>
      </c>
      <c r="C103" s="1"/>
      <c r="D103" s="1"/>
      <c r="E103" s="22"/>
    </row>
    <row r="105" spans="1:8" ht="12.75">
      <c r="A105" s="93" t="s">
        <v>832</v>
      </c>
      <c r="B105" s="93"/>
      <c r="C105" s="93"/>
      <c r="D105" s="93"/>
    </row>
    <row r="106" spans="1:8" ht="12">
      <c r="A106" s="82" t="s">
        <v>0</v>
      </c>
      <c r="B106" s="82"/>
      <c r="C106" s="77">
        <f>C69-C88</f>
        <v>0</v>
      </c>
      <c r="D106" s="78">
        <f>D79-D87</f>
        <v>0</v>
      </c>
    </row>
    <row r="107" spans="1:8" ht="12">
      <c r="A107" s="82" t="s">
        <v>1</v>
      </c>
      <c r="B107" s="82"/>
      <c r="C107" s="77">
        <f>C80-C99</f>
        <v>0</v>
      </c>
      <c r="D107" s="79">
        <f>D80-D102</f>
        <v>0</v>
      </c>
    </row>
    <row r="108" spans="1:8" ht="12">
      <c r="A108" s="83" t="s">
        <v>2</v>
      </c>
      <c r="B108" s="83"/>
      <c r="C108" s="80">
        <f>C68-C87</f>
        <v>0</v>
      </c>
      <c r="D108" s="79">
        <f>D81-D103</f>
        <v>0</v>
      </c>
    </row>
    <row r="109" spans="1:8" ht="24">
      <c r="A109" s="82" t="s">
        <v>3</v>
      </c>
      <c r="B109" s="82"/>
      <c r="C109" s="81">
        <f>[1]ерши!$H$317</f>
        <v>174673.59999999998</v>
      </c>
      <c r="D109" s="78">
        <v>565689.03</v>
      </c>
    </row>
  </sheetData>
  <mergeCells count="6">
    <mergeCell ref="A105:D105"/>
    <mergeCell ref="A71:B72"/>
    <mergeCell ref="A1:C1"/>
    <mergeCell ref="A3:C3"/>
    <mergeCell ref="A5:C6"/>
    <mergeCell ref="A38:C39"/>
  </mergeCells>
  <phoneticPr fontId="10" type="noConversion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109"/>
  <sheetViews>
    <sheetView topLeftCell="A100" workbookViewId="0">
      <selection activeCell="A105" sqref="A105:D109"/>
    </sheetView>
  </sheetViews>
  <sheetFormatPr defaultColWidth="7.5703125" defaultRowHeight="11.25"/>
  <cols>
    <col min="1" max="1" width="68.855468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2" customHeight="1">
      <c r="A1" s="85" t="s">
        <v>801</v>
      </c>
      <c r="B1" s="85"/>
      <c r="C1" s="85"/>
    </row>
    <row r="2" spans="1:8" ht="15">
      <c r="A2" s="58"/>
      <c r="B2" s="58"/>
      <c r="C2" s="58"/>
    </row>
    <row r="3" spans="1:8" ht="42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694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f>476806.67-B9</f>
        <v>366306.67</v>
      </c>
      <c r="C7" s="1"/>
      <c r="D7" s="5">
        <f>402588.87-D9</f>
        <v>292088.87</v>
      </c>
      <c r="E7" s="6">
        <v>89180.62</v>
      </c>
    </row>
    <row r="8" spans="1:8">
      <c r="A8" s="18" t="s">
        <v>5</v>
      </c>
      <c r="B8" s="8" t="s">
        <v>475</v>
      </c>
      <c r="C8" s="1"/>
      <c r="D8" s="8" t="s">
        <v>476</v>
      </c>
      <c r="E8" s="9" t="s">
        <v>477</v>
      </c>
    </row>
    <row r="9" spans="1:8">
      <c r="A9" s="18" t="s">
        <v>125</v>
      </c>
      <c r="B9" s="8">
        <v>110500</v>
      </c>
      <c r="C9" s="1"/>
      <c r="D9" s="8">
        <v>110500</v>
      </c>
      <c r="E9" s="9"/>
    </row>
    <row r="10" spans="1:8">
      <c r="A10" s="18" t="s">
        <v>6</v>
      </c>
      <c r="B10" s="10">
        <f>317439.57</f>
        <v>317439.57</v>
      </c>
      <c r="C10" s="1"/>
      <c r="D10" s="10">
        <f>247901.89</f>
        <v>247901.89</v>
      </c>
      <c r="E10" s="11">
        <v>79335.47</v>
      </c>
    </row>
    <row r="11" spans="1:8">
      <c r="A11" s="42" t="s">
        <v>7</v>
      </c>
      <c r="B11" s="10"/>
      <c r="C11" s="1"/>
      <c r="D11" s="10"/>
      <c r="E11" s="11"/>
      <c r="H11" s="1">
        <f>H12+H13+H14+H15+H16+H17+H18+H19+H20+H21+H22+H23+H24+H25+H26+H27+H28+H29+H30+H31+H32+H33+H34+H35</f>
        <v>20.239999999999998</v>
      </c>
    </row>
    <row r="12" spans="1:8">
      <c r="A12" s="13" t="s">
        <v>447</v>
      </c>
      <c r="B12" s="10">
        <f>B10*G12</f>
        <v>1725.2150543478263</v>
      </c>
      <c r="C12" s="1"/>
      <c r="D12" s="10">
        <f>D10*G12</f>
        <v>1347.2928804347828</v>
      </c>
      <c r="E12" s="11">
        <f>E10*G12</f>
        <v>431.17103260869573</v>
      </c>
      <c r="G12" s="1">
        <f>H12/H11</f>
        <v>5.4347826086956529E-3</v>
      </c>
      <c r="H12" s="43">
        <v>0.11</v>
      </c>
    </row>
    <row r="13" spans="1:8">
      <c r="A13" s="13" t="s">
        <v>448</v>
      </c>
      <c r="B13" s="10"/>
      <c r="C13" s="1"/>
      <c r="D13" s="10"/>
      <c r="E13" s="11"/>
      <c r="G13" s="1">
        <f>H13/H11</f>
        <v>1.1363636363636366E-2</v>
      </c>
      <c r="H13" s="43">
        <v>0.23</v>
      </c>
    </row>
    <row r="14" spans="1:8">
      <c r="A14" s="13" t="s">
        <v>449</v>
      </c>
      <c r="B14" s="10">
        <f>B10*G14</f>
        <v>7057.6979496047443</v>
      </c>
      <c r="C14" s="1"/>
      <c r="D14" s="10">
        <f>D10*G14</f>
        <v>5511.6526926877486</v>
      </c>
      <c r="E14" s="11">
        <f>E10*G14</f>
        <v>1763.8814970355734</v>
      </c>
      <c r="G14" s="1">
        <f>H14/H11</f>
        <v>2.2233201581027671E-2</v>
      </c>
      <c r="H14" s="43">
        <v>0.45</v>
      </c>
    </row>
    <row r="15" spans="1:8" ht="22.5">
      <c r="A15" s="13" t="s">
        <v>450</v>
      </c>
      <c r="B15" s="10">
        <f>B10*G15</f>
        <v>1568.3773221343877</v>
      </c>
      <c r="C15" s="1"/>
      <c r="D15" s="10">
        <f>D10*G15</f>
        <v>1224.8117094861664</v>
      </c>
      <c r="E15" s="11">
        <f>E10*G15</f>
        <v>391.97366600790519</v>
      </c>
      <c r="G15" s="1">
        <f>H15/H11</f>
        <v>4.9407114624505939E-3</v>
      </c>
      <c r="H15" s="43">
        <v>0.1</v>
      </c>
    </row>
    <row r="16" spans="1:8" ht="22.5">
      <c r="A16" s="13" t="s">
        <v>451</v>
      </c>
      <c r="B16" s="10">
        <f>B10*G16</f>
        <v>1568.3773221343877</v>
      </c>
      <c r="C16" s="1"/>
      <c r="D16" s="10">
        <f>D10*G16</f>
        <v>1224.8117094861664</v>
      </c>
      <c r="E16" s="11">
        <f>E10*G16</f>
        <v>391.97366600790519</v>
      </c>
      <c r="G16" s="1">
        <f>H16/H11</f>
        <v>4.9407114624505939E-3</v>
      </c>
      <c r="H16" s="43">
        <v>0.1</v>
      </c>
    </row>
    <row r="17" spans="1:8" ht="22.5">
      <c r="A17" s="13" t="s">
        <v>452</v>
      </c>
      <c r="B17" s="10">
        <f>B10*G17</f>
        <v>941.02639328063253</v>
      </c>
      <c r="C17" s="1"/>
      <c r="D17" s="10">
        <f>D10*G17</f>
        <v>734.88702569169971</v>
      </c>
      <c r="E17" s="11">
        <f>E10*G17</f>
        <v>235.1841996047431</v>
      </c>
      <c r="G17" s="1">
        <f>H17/H11</f>
        <v>2.964426877470356E-3</v>
      </c>
      <c r="H17" s="43">
        <v>0.06</v>
      </c>
    </row>
    <row r="18" spans="1:8" ht="22.5">
      <c r="A18" s="13" t="s">
        <v>453</v>
      </c>
      <c r="B18" s="10">
        <f>B10*G18</f>
        <v>14272.233631422927</v>
      </c>
      <c r="C18" s="1"/>
      <c r="D18" s="10">
        <f>D10*G18</f>
        <v>11145.786556324112</v>
      </c>
      <c r="E18" s="11">
        <f>G18*E10</f>
        <v>3566.960360671937</v>
      </c>
      <c r="G18" s="1">
        <f>H18/H11</f>
        <v>4.4960474308300399E-2</v>
      </c>
      <c r="H18" s="43">
        <v>0.91</v>
      </c>
    </row>
    <row r="19" spans="1:8" ht="22.5">
      <c r="A19" s="13" t="s">
        <v>454</v>
      </c>
      <c r="B19" s="10">
        <f>B10*G19</f>
        <v>3293.5923764822137</v>
      </c>
      <c r="C19" s="1"/>
      <c r="D19" s="10">
        <f>D10*G19</f>
        <v>2572.1045899209489</v>
      </c>
      <c r="E19" s="11">
        <f>E10*G19</f>
        <v>823.14469861660086</v>
      </c>
      <c r="G19" s="1">
        <f>H19/H11</f>
        <v>1.0375494071146246E-2</v>
      </c>
      <c r="H19" s="43">
        <v>0.21</v>
      </c>
    </row>
    <row r="20" spans="1:8" ht="22.5">
      <c r="A20" s="13" t="s">
        <v>455</v>
      </c>
      <c r="B20" s="10">
        <f>B10*G20</f>
        <v>21486.769313241111</v>
      </c>
      <c r="C20" s="1"/>
      <c r="D20" s="10">
        <f>D10*G20</f>
        <v>16779.920419960479</v>
      </c>
      <c r="E20" s="11">
        <f>E10*G20</f>
        <v>5370.0392243083015</v>
      </c>
      <c r="G20" s="1">
        <f>H20/H11</f>
        <v>6.7687747035573134E-2</v>
      </c>
      <c r="H20" s="43">
        <v>1.37</v>
      </c>
    </row>
    <row r="21" spans="1:8" ht="22.5">
      <c r="A21" s="13" t="s">
        <v>456</v>
      </c>
      <c r="B21" s="10">
        <f>B10*G21</f>
        <v>627.35092885375502</v>
      </c>
      <c r="C21" s="1"/>
      <c r="D21" s="10">
        <f>D10*G21</f>
        <v>489.92468379446649</v>
      </c>
      <c r="E21" s="11">
        <f>E10*G21</f>
        <v>156.78946640316209</v>
      </c>
      <c r="G21" s="1">
        <f>H21/H11</f>
        <v>1.9762845849802375E-3</v>
      </c>
      <c r="H21" s="43">
        <v>0.04</v>
      </c>
    </row>
    <row r="22" spans="1:8" ht="56.25">
      <c r="A22" s="13" t="s">
        <v>457</v>
      </c>
      <c r="B22" s="10">
        <f>B10*G22</f>
        <v>10194.452593873519</v>
      </c>
      <c r="C22" s="1"/>
      <c r="D22" s="10">
        <f>D10*G22</f>
        <v>7961.2761116600796</v>
      </c>
      <c r="E22" s="11">
        <f>E10*G22</f>
        <v>2547.8288290513838</v>
      </c>
      <c r="G22" s="1">
        <f>H22/H11</f>
        <v>3.2114624505928856E-2</v>
      </c>
      <c r="H22" s="43">
        <v>0.65</v>
      </c>
    </row>
    <row r="23" spans="1:8" ht="33.75">
      <c r="A23" s="13" t="s">
        <v>458</v>
      </c>
      <c r="B23" s="10">
        <f>B10*G23</f>
        <v>1882.0527865612651</v>
      </c>
      <c r="C23" s="1"/>
      <c r="D23" s="10">
        <f>D10*G23</f>
        <v>1469.7740513833994</v>
      </c>
      <c r="E23" s="11">
        <f>E10*G23</f>
        <v>470.3683992094862</v>
      </c>
      <c r="G23" s="1">
        <f>H23/H11</f>
        <v>5.9288537549407119E-3</v>
      </c>
      <c r="H23" s="43">
        <v>0.12</v>
      </c>
    </row>
    <row r="24" spans="1:8" ht="22.5">
      <c r="A24" s="13" t="s">
        <v>459</v>
      </c>
      <c r="B24" s="10">
        <f>B10*G24</f>
        <v>3293.5923764822137</v>
      </c>
      <c r="C24" s="1"/>
      <c r="D24" s="10">
        <f>D10*G24</f>
        <v>2572.1045899209489</v>
      </c>
      <c r="E24" s="11">
        <f>E10*G24</f>
        <v>823.14469861660086</v>
      </c>
      <c r="G24" s="1">
        <f>H24/H11</f>
        <v>1.0375494071146246E-2</v>
      </c>
      <c r="H24" s="43">
        <v>0.21</v>
      </c>
    </row>
    <row r="25" spans="1:8" ht="22.5">
      <c r="A25" s="13" t="s">
        <v>460</v>
      </c>
      <c r="B25" s="10">
        <f>G25*B10</f>
        <v>10978.641254940712</v>
      </c>
      <c r="C25" s="1"/>
      <c r="D25" s="10">
        <f>G25*D10</f>
        <v>8573.6819664031627</v>
      </c>
      <c r="E25" s="11">
        <f>G25*E10</f>
        <v>2743.8156620553359</v>
      </c>
      <c r="G25" s="1">
        <f>H25/H11</f>
        <v>3.4584980237154152E-2</v>
      </c>
      <c r="H25" s="43">
        <v>0.7</v>
      </c>
    </row>
    <row r="26" spans="1:8" ht="22.5">
      <c r="A26" s="13" t="s">
        <v>461</v>
      </c>
      <c r="B26" s="10">
        <f>G26*B10</f>
        <v>7371.373414031621</v>
      </c>
      <c r="C26" s="1"/>
      <c r="D26" s="10">
        <f>G26*D10</f>
        <v>5756.615034584981</v>
      </c>
      <c r="E26" s="11">
        <f>G26*E10</f>
        <v>1842.2762302371543</v>
      </c>
      <c r="G26" s="1">
        <f>H26/H11</f>
        <v>2.3221343873517788E-2</v>
      </c>
      <c r="H26" s="43">
        <v>0.47</v>
      </c>
    </row>
    <row r="27" spans="1:8" ht="22.5">
      <c r="A27" s="13" t="s">
        <v>462</v>
      </c>
      <c r="B27" s="10">
        <f>G27*B10</f>
        <v>18350.014668972333</v>
      </c>
      <c r="C27" s="1"/>
      <c r="D27" s="10">
        <f>G27*D10</f>
        <v>14330.297000988143</v>
      </c>
      <c r="E27" s="11">
        <f>G27*E10</f>
        <v>4586.0918922924902</v>
      </c>
      <c r="G27" s="1">
        <f>H27/H11</f>
        <v>5.7806324110671936E-2</v>
      </c>
      <c r="H27" s="43">
        <v>1.17</v>
      </c>
    </row>
    <row r="28" spans="1:8" ht="22.5">
      <c r="A28" s="13" t="s">
        <v>463</v>
      </c>
      <c r="B28" s="10">
        <f>G28*B10</f>
        <v>36856.867070158107</v>
      </c>
      <c r="C28" s="1"/>
      <c r="D28" s="10">
        <f>G28*D10</f>
        <v>28783.075172924906</v>
      </c>
      <c r="E28" s="11">
        <f>G28*E10</f>
        <v>9211.3811511857712</v>
      </c>
      <c r="G28" s="1">
        <f>H28/H11</f>
        <v>0.11610671936758894</v>
      </c>
      <c r="H28" s="43">
        <v>2.35</v>
      </c>
    </row>
    <row r="29" spans="1:8" ht="33.75">
      <c r="A29" s="13" t="s">
        <v>464</v>
      </c>
      <c r="B29" s="10">
        <f>G29*B10</f>
        <v>17879.501472332016</v>
      </c>
      <c r="C29" s="1"/>
      <c r="D29" s="10">
        <f>G29*D10</f>
        <v>13962.853488142293</v>
      </c>
      <c r="E29" s="11">
        <f>G29*E10</f>
        <v>4468.499792490119</v>
      </c>
      <c r="G29" s="1">
        <f>H29/H11</f>
        <v>5.632411067193676E-2</v>
      </c>
      <c r="H29" s="43">
        <v>1.1399999999999999</v>
      </c>
    </row>
    <row r="30" spans="1:8" ht="22.5">
      <c r="A30" s="13" t="s">
        <v>465</v>
      </c>
      <c r="B30" s="10">
        <f>G30*B10</f>
        <v>28858.142727272734</v>
      </c>
      <c r="C30" s="1"/>
      <c r="D30" s="10">
        <f>G30*D10</f>
        <v>22536.535454545461</v>
      </c>
      <c r="E30" s="11">
        <f>G30*E10</f>
        <v>7212.3154545454563</v>
      </c>
      <c r="G30" s="1">
        <f>H30/H11</f>
        <v>9.0909090909090925E-2</v>
      </c>
      <c r="H30" s="43">
        <v>1.84</v>
      </c>
    </row>
    <row r="31" spans="1:8" ht="45">
      <c r="A31" s="13" t="s">
        <v>466</v>
      </c>
      <c r="B31" s="10">
        <f>G31*B10</f>
        <v>40934.648107707515</v>
      </c>
      <c r="C31" s="1"/>
      <c r="D31" s="10">
        <f>G31*D10</f>
        <v>31967.585617588935</v>
      </c>
      <c r="E31" s="11">
        <f>G31*E10</f>
        <v>10230.512682806324</v>
      </c>
      <c r="G31" s="1">
        <f>H31/H11</f>
        <v>0.12895256916996048</v>
      </c>
      <c r="H31" s="43">
        <v>2.61</v>
      </c>
    </row>
    <row r="32" spans="1:8">
      <c r="A32" s="13" t="s">
        <v>467</v>
      </c>
      <c r="B32" s="10">
        <f>G32*B10</f>
        <v>29014.980459486171</v>
      </c>
      <c r="C32" s="1"/>
      <c r="D32" s="10">
        <f>G32*D10</f>
        <v>22659.016625494074</v>
      </c>
      <c r="E32" s="11">
        <f>G32*E10</f>
        <v>7251.5128211462461</v>
      </c>
      <c r="G32" s="1">
        <f>H32/H11</f>
        <v>9.1403162055335982E-2</v>
      </c>
      <c r="H32" s="43">
        <v>1.85</v>
      </c>
    </row>
    <row r="33" spans="1:8" ht="22.5">
      <c r="A33" s="13" t="s">
        <v>468</v>
      </c>
      <c r="B33" s="10">
        <f>G33*B10</f>
        <v>29485.493656126484</v>
      </c>
      <c r="C33" s="1"/>
      <c r="D33" s="10">
        <f>G33*D10</f>
        <v>23026.460138339924</v>
      </c>
      <c r="E33" s="11">
        <f>G33*E10</f>
        <v>7369.1049209486173</v>
      </c>
      <c r="G33" s="1">
        <f>H33/H11</f>
        <v>9.2885375494071151E-2</v>
      </c>
      <c r="H33" s="43">
        <v>1.88</v>
      </c>
    </row>
    <row r="34" spans="1:8" ht="45">
      <c r="A34" s="13" t="s">
        <v>469</v>
      </c>
      <c r="B34" s="10">
        <f>G34*B10</f>
        <v>14899.58456027668</v>
      </c>
      <c r="C34" s="1"/>
      <c r="D34" s="10">
        <f>G34*D10</f>
        <v>11635.711240118577</v>
      </c>
      <c r="E34" s="11">
        <f>G34*E10</f>
        <v>3723.7498270750989</v>
      </c>
      <c r="G34" s="1">
        <f>H34/H11</f>
        <v>4.6936758893280632E-2</v>
      </c>
      <c r="H34" s="43">
        <v>0.95</v>
      </c>
    </row>
    <row r="35" spans="1:8" ht="33.75">
      <c r="A35" s="13" t="s">
        <v>470</v>
      </c>
      <c r="B35" s="10">
        <f>G35*B10</f>
        <v>11292.316719367591</v>
      </c>
      <c r="C35" s="1"/>
      <c r="D35" s="10">
        <f>G35*D10</f>
        <v>8818.644308300396</v>
      </c>
      <c r="E35" s="11">
        <f>G35*E10</f>
        <v>2822.2103952569173</v>
      </c>
      <c r="G35" s="1">
        <f>H35/H11</f>
        <v>3.5573122529644272E-2</v>
      </c>
      <c r="H35" s="43">
        <v>0.72</v>
      </c>
    </row>
    <row r="36" spans="1:8">
      <c r="A36" s="18" t="s">
        <v>18</v>
      </c>
      <c r="B36" s="10" t="s">
        <v>478</v>
      </c>
      <c r="C36" s="1"/>
      <c r="D36" s="10" t="s">
        <v>479</v>
      </c>
      <c r="E36" s="11" t="s">
        <v>480</v>
      </c>
    </row>
    <row r="37" spans="1:8" ht="12" thickBot="1">
      <c r="A37" s="20" t="s">
        <v>21</v>
      </c>
      <c r="B37" s="21" t="s">
        <v>481</v>
      </c>
      <c r="C37" s="1"/>
      <c r="D37" s="21" t="s">
        <v>386</v>
      </c>
      <c r="E37" s="22" t="s">
        <v>313</v>
      </c>
    </row>
    <row r="38" spans="1:8" s="69" customFormat="1" ht="15">
      <c r="A38" s="92" t="s">
        <v>611</v>
      </c>
      <c r="B38" s="92"/>
      <c r="C38" s="92"/>
    </row>
    <row r="39" spans="1:8" ht="12" thickBot="1">
      <c r="A39" s="92"/>
      <c r="B39" s="92"/>
      <c r="C39" s="92"/>
    </row>
    <row r="40" spans="1:8">
      <c r="A40" s="17" t="s">
        <v>4</v>
      </c>
      <c r="B40" s="5">
        <f>402588.87-B42</f>
        <v>292088.87</v>
      </c>
      <c r="C40" s="1"/>
      <c r="D40" s="1"/>
      <c r="E40" s="6">
        <v>89180.62</v>
      </c>
    </row>
    <row r="41" spans="1:8">
      <c r="A41" s="18" t="s">
        <v>5</v>
      </c>
      <c r="B41" s="8" t="s">
        <v>476</v>
      </c>
      <c r="C41" s="1"/>
      <c r="D41" s="1"/>
      <c r="E41" s="9" t="s">
        <v>477</v>
      </c>
    </row>
    <row r="42" spans="1:8">
      <c r="A42" s="18" t="s">
        <v>125</v>
      </c>
      <c r="B42" s="8">
        <v>110500</v>
      </c>
      <c r="C42" s="1"/>
      <c r="D42" s="1"/>
      <c r="E42" s="9"/>
    </row>
    <row r="43" spans="1:8">
      <c r="A43" s="18" t="s">
        <v>6</v>
      </c>
      <c r="B43" s="10">
        <f>247901.89</f>
        <v>247901.89</v>
      </c>
      <c r="C43" s="1"/>
      <c r="D43" s="1"/>
      <c r="E43" s="11">
        <v>79335.47</v>
      </c>
    </row>
    <row r="44" spans="1:8">
      <c r="A44" s="42" t="s">
        <v>7</v>
      </c>
      <c r="B44" s="10"/>
      <c r="C44" s="1"/>
      <c r="D44" s="1"/>
      <c r="E44" s="11"/>
      <c r="H44" s="1">
        <f>H45+H46+H47+H48+H49+H50+H51+H52+H53+H54+H55+H56+H57+H58+H59+H60+H61+H62+H63+H64+H65+H66+H67+H68</f>
        <v>20.239999999999998</v>
      </c>
    </row>
    <row r="45" spans="1:8">
      <c r="A45" s="13" t="s">
        <v>447</v>
      </c>
      <c r="B45" s="10">
        <f>B43*G45</f>
        <v>1347.2928804347828</v>
      </c>
      <c r="C45" s="1"/>
      <c r="D45" s="1"/>
      <c r="E45" s="11">
        <f>E43*G45</f>
        <v>431.17103260869573</v>
      </c>
      <c r="G45" s="1">
        <f>H45/H44</f>
        <v>5.4347826086956529E-3</v>
      </c>
      <c r="H45" s="43">
        <v>0.11</v>
      </c>
    </row>
    <row r="46" spans="1:8">
      <c r="A46" s="13" t="s">
        <v>448</v>
      </c>
      <c r="B46" s="10"/>
      <c r="C46" s="1"/>
      <c r="D46" s="1"/>
      <c r="E46" s="11"/>
      <c r="G46" s="1">
        <f>H46/H44</f>
        <v>1.1363636363636366E-2</v>
      </c>
      <c r="H46" s="43">
        <v>0.23</v>
      </c>
    </row>
    <row r="47" spans="1:8">
      <c r="A47" s="13" t="s">
        <v>449</v>
      </c>
      <c r="B47" s="10">
        <f>B43*G47</f>
        <v>5511.6526926877486</v>
      </c>
      <c r="C47" s="1"/>
      <c r="D47" s="1"/>
      <c r="E47" s="11">
        <f>E43*G47</f>
        <v>1763.8814970355734</v>
      </c>
      <c r="G47" s="1">
        <f>H47/H44</f>
        <v>2.2233201581027671E-2</v>
      </c>
      <c r="H47" s="43">
        <v>0.45</v>
      </c>
    </row>
    <row r="48" spans="1:8" ht="22.5">
      <c r="A48" s="13" t="s">
        <v>450</v>
      </c>
      <c r="B48" s="10">
        <f>B43*G48</f>
        <v>1224.8117094861664</v>
      </c>
      <c r="C48" s="1"/>
      <c r="D48" s="1"/>
      <c r="E48" s="11">
        <f>E43*G48</f>
        <v>391.97366600790519</v>
      </c>
      <c r="G48" s="1">
        <f>H48/H44</f>
        <v>4.9407114624505939E-3</v>
      </c>
      <c r="H48" s="43">
        <v>0.1</v>
      </c>
    </row>
    <row r="49" spans="1:8" ht="22.5">
      <c r="A49" s="13" t="s">
        <v>451</v>
      </c>
      <c r="B49" s="10">
        <f>B43*G49</f>
        <v>1224.8117094861664</v>
      </c>
      <c r="C49" s="1"/>
      <c r="D49" s="1"/>
      <c r="E49" s="11">
        <f>E43*G49</f>
        <v>391.97366600790519</v>
      </c>
      <c r="G49" s="1">
        <f>H49/H44</f>
        <v>4.9407114624505939E-3</v>
      </c>
      <c r="H49" s="43">
        <v>0.1</v>
      </c>
    </row>
    <row r="50" spans="1:8" ht="22.5">
      <c r="A50" s="13" t="s">
        <v>452</v>
      </c>
      <c r="B50" s="10">
        <f>B43*G50</f>
        <v>734.88702569169971</v>
      </c>
      <c r="C50" s="1"/>
      <c r="D50" s="1"/>
      <c r="E50" s="11">
        <f>E43*G50</f>
        <v>235.1841996047431</v>
      </c>
      <c r="G50" s="1">
        <f>H50/H44</f>
        <v>2.964426877470356E-3</v>
      </c>
      <c r="H50" s="43">
        <v>0.06</v>
      </c>
    </row>
    <row r="51" spans="1:8" ht="22.5">
      <c r="A51" s="13" t="s">
        <v>453</v>
      </c>
      <c r="B51" s="10">
        <f>B43*G51</f>
        <v>11145.786556324112</v>
      </c>
      <c r="C51" s="1"/>
      <c r="D51" s="1"/>
      <c r="E51" s="11">
        <f>G51*E43</f>
        <v>3566.960360671937</v>
      </c>
      <c r="G51" s="1">
        <f>H51/H44</f>
        <v>4.4960474308300399E-2</v>
      </c>
      <c r="H51" s="43">
        <v>0.91</v>
      </c>
    </row>
    <row r="52" spans="1:8" ht="22.5">
      <c r="A52" s="13" t="s">
        <v>454</v>
      </c>
      <c r="B52" s="10">
        <f>B43*G52</f>
        <v>2572.1045899209489</v>
      </c>
      <c r="C52" s="1"/>
      <c r="D52" s="1"/>
      <c r="E52" s="11">
        <f>E43*G52</f>
        <v>823.14469861660086</v>
      </c>
      <c r="G52" s="1">
        <f>H52/H44</f>
        <v>1.0375494071146246E-2</v>
      </c>
      <c r="H52" s="43">
        <v>0.21</v>
      </c>
    </row>
    <row r="53" spans="1:8" ht="22.5">
      <c r="A53" s="13" t="s">
        <v>455</v>
      </c>
      <c r="B53" s="10">
        <f>B43*G53</f>
        <v>16779.920419960479</v>
      </c>
      <c r="C53" s="1"/>
      <c r="D53" s="1"/>
      <c r="E53" s="11">
        <f>E43*G53</f>
        <v>5370.0392243083015</v>
      </c>
      <c r="G53" s="1">
        <f>H53/H44</f>
        <v>6.7687747035573134E-2</v>
      </c>
      <c r="H53" s="43">
        <v>1.37</v>
      </c>
    </row>
    <row r="54" spans="1:8" ht="22.5">
      <c r="A54" s="13" t="s">
        <v>456</v>
      </c>
      <c r="B54" s="10">
        <f>B43*G54</f>
        <v>489.92468379446649</v>
      </c>
      <c r="C54" s="1"/>
      <c r="D54" s="1"/>
      <c r="E54" s="11">
        <f>E43*G54</f>
        <v>156.78946640316209</v>
      </c>
      <c r="G54" s="1">
        <f>H54/H44</f>
        <v>1.9762845849802375E-3</v>
      </c>
      <c r="H54" s="43">
        <v>0.04</v>
      </c>
    </row>
    <row r="55" spans="1:8" ht="56.25">
      <c r="A55" s="13" t="s">
        <v>457</v>
      </c>
      <c r="B55" s="10">
        <f>B43*G55</f>
        <v>7961.2761116600796</v>
      </c>
      <c r="C55" s="1"/>
      <c r="D55" s="1"/>
      <c r="E55" s="11">
        <f>E43*G55</f>
        <v>2547.8288290513838</v>
      </c>
      <c r="G55" s="1">
        <f>H55/H44</f>
        <v>3.2114624505928856E-2</v>
      </c>
      <c r="H55" s="43">
        <v>0.65</v>
      </c>
    </row>
    <row r="56" spans="1:8" ht="33.75">
      <c r="A56" s="13" t="s">
        <v>458</v>
      </c>
      <c r="B56" s="10">
        <f>B43*G56</f>
        <v>1469.7740513833994</v>
      </c>
      <c r="C56" s="1"/>
      <c r="D56" s="1"/>
      <c r="E56" s="11">
        <f>E43*G56</f>
        <v>470.3683992094862</v>
      </c>
      <c r="G56" s="1">
        <f>H56/H44</f>
        <v>5.9288537549407119E-3</v>
      </c>
      <c r="H56" s="43">
        <v>0.12</v>
      </c>
    </row>
    <row r="57" spans="1:8" ht="22.5">
      <c r="A57" s="13" t="s">
        <v>459</v>
      </c>
      <c r="B57" s="10">
        <f>B43*G57</f>
        <v>2572.1045899209489</v>
      </c>
      <c r="C57" s="1"/>
      <c r="D57" s="1"/>
      <c r="E57" s="11">
        <f>E43*G57</f>
        <v>823.14469861660086</v>
      </c>
      <c r="G57" s="1">
        <f>H57/H44</f>
        <v>1.0375494071146246E-2</v>
      </c>
      <c r="H57" s="43">
        <v>0.21</v>
      </c>
    </row>
    <row r="58" spans="1:8" ht="22.5">
      <c r="A58" s="13" t="s">
        <v>460</v>
      </c>
      <c r="B58" s="10">
        <f>G58*B43</f>
        <v>8573.6819664031627</v>
      </c>
      <c r="C58" s="1"/>
      <c r="D58" s="1"/>
      <c r="E58" s="11">
        <f>G58*E43</f>
        <v>2743.8156620553359</v>
      </c>
      <c r="G58" s="1">
        <f>H58/H44</f>
        <v>3.4584980237154152E-2</v>
      </c>
      <c r="H58" s="43">
        <v>0.7</v>
      </c>
    </row>
    <row r="59" spans="1:8" ht="22.5">
      <c r="A59" s="13" t="s">
        <v>461</v>
      </c>
      <c r="B59" s="10">
        <f>G59*B43</f>
        <v>5756.615034584981</v>
      </c>
      <c r="C59" s="1"/>
      <c r="D59" s="1"/>
      <c r="E59" s="11">
        <f>G59*E43</f>
        <v>1842.2762302371543</v>
      </c>
      <c r="G59" s="1">
        <f>H59/H44</f>
        <v>2.3221343873517788E-2</v>
      </c>
      <c r="H59" s="43">
        <v>0.47</v>
      </c>
    </row>
    <row r="60" spans="1:8" ht="22.5">
      <c r="A60" s="13" t="s">
        <v>462</v>
      </c>
      <c r="B60" s="10">
        <f>G60*B43</f>
        <v>14330.297000988143</v>
      </c>
      <c r="C60" s="1"/>
      <c r="D60" s="1"/>
      <c r="E60" s="11">
        <f>G60*E43</f>
        <v>4586.0918922924902</v>
      </c>
      <c r="G60" s="1">
        <f>H60/H44</f>
        <v>5.7806324110671936E-2</v>
      </c>
      <c r="H60" s="43">
        <v>1.17</v>
      </c>
    </row>
    <row r="61" spans="1:8" ht="22.5">
      <c r="A61" s="13" t="s">
        <v>463</v>
      </c>
      <c r="B61" s="10">
        <f>G61*B43</f>
        <v>28783.075172924906</v>
      </c>
      <c r="C61" s="1"/>
      <c r="D61" s="1"/>
      <c r="E61" s="11">
        <f>G61*E43</f>
        <v>9211.3811511857712</v>
      </c>
      <c r="G61" s="1">
        <f>H61/H44</f>
        <v>0.11610671936758894</v>
      </c>
      <c r="H61" s="43">
        <v>2.35</v>
      </c>
    </row>
    <row r="62" spans="1:8" ht="33.75">
      <c r="A62" s="13" t="s">
        <v>464</v>
      </c>
      <c r="B62" s="10">
        <f>G62*B43</f>
        <v>13962.853488142293</v>
      </c>
      <c r="C62" s="1"/>
      <c r="D62" s="1"/>
      <c r="E62" s="11">
        <f>G62*E43</f>
        <v>4468.499792490119</v>
      </c>
      <c r="G62" s="1">
        <f>H62/H44</f>
        <v>5.632411067193676E-2</v>
      </c>
      <c r="H62" s="43">
        <v>1.1399999999999999</v>
      </c>
    </row>
    <row r="63" spans="1:8" ht="22.5">
      <c r="A63" s="13" t="s">
        <v>465</v>
      </c>
      <c r="B63" s="10">
        <f>G63*B43</f>
        <v>22536.535454545461</v>
      </c>
      <c r="C63" s="1"/>
      <c r="D63" s="1"/>
      <c r="E63" s="11">
        <f>G63*E43</f>
        <v>7212.3154545454563</v>
      </c>
      <c r="G63" s="1">
        <f>H63/H44</f>
        <v>9.0909090909090925E-2</v>
      </c>
      <c r="H63" s="43">
        <v>1.84</v>
      </c>
    </row>
    <row r="64" spans="1:8" ht="45">
      <c r="A64" s="13" t="s">
        <v>466</v>
      </c>
      <c r="B64" s="10">
        <f>G64*B43</f>
        <v>31967.585617588935</v>
      </c>
      <c r="C64" s="1"/>
      <c r="D64" s="1"/>
      <c r="E64" s="11">
        <f>G64*E43</f>
        <v>10230.512682806324</v>
      </c>
      <c r="G64" s="1">
        <f>H64/H44</f>
        <v>0.12895256916996048</v>
      </c>
      <c r="H64" s="43">
        <v>2.61</v>
      </c>
    </row>
    <row r="65" spans="1:8">
      <c r="A65" s="13" t="s">
        <v>467</v>
      </c>
      <c r="B65" s="10">
        <f>G65*B43</f>
        <v>22659.016625494074</v>
      </c>
      <c r="C65" s="1"/>
      <c r="D65" s="1"/>
      <c r="E65" s="11">
        <f>G65*E43</f>
        <v>7251.5128211462461</v>
      </c>
      <c r="G65" s="1">
        <f>H65/H44</f>
        <v>9.1403162055335982E-2</v>
      </c>
      <c r="H65" s="43">
        <v>1.85</v>
      </c>
    </row>
    <row r="66" spans="1:8" ht="22.5">
      <c r="A66" s="13" t="s">
        <v>468</v>
      </c>
      <c r="B66" s="10">
        <f>G66*B43</f>
        <v>23026.460138339924</v>
      </c>
      <c r="C66" s="1"/>
      <c r="D66" s="1"/>
      <c r="E66" s="11">
        <f>G66*E43</f>
        <v>7369.1049209486173</v>
      </c>
      <c r="G66" s="1">
        <f>H66/H44</f>
        <v>9.2885375494071151E-2</v>
      </c>
      <c r="H66" s="43">
        <v>1.88</v>
      </c>
    </row>
    <row r="67" spans="1:8" ht="45">
      <c r="A67" s="13" t="s">
        <v>469</v>
      </c>
      <c r="B67" s="10">
        <f>G67*B43</f>
        <v>11635.711240118577</v>
      </c>
      <c r="C67" s="1"/>
      <c r="D67" s="1"/>
      <c r="E67" s="11">
        <f>G67*E43</f>
        <v>3723.7498270750989</v>
      </c>
      <c r="G67" s="1">
        <f>H67/H44</f>
        <v>4.6936758893280632E-2</v>
      </c>
      <c r="H67" s="43">
        <v>0.95</v>
      </c>
    </row>
    <row r="68" spans="1:8" ht="33.75">
      <c r="A68" s="13" t="s">
        <v>470</v>
      </c>
      <c r="B68" s="10">
        <f>G68*B43</f>
        <v>8818.644308300396</v>
      </c>
      <c r="C68" s="1"/>
      <c r="D68" s="1"/>
      <c r="E68" s="11">
        <f>G68*E43</f>
        <v>2822.2103952569173</v>
      </c>
      <c r="G68" s="1">
        <f>H68/H44</f>
        <v>3.5573122529644272E-2</v>
      </c>
      <c r="H68" s="43">
        <v>0.72</v>
      </c>
    </row>
    <row r="69" spans="1:8">
      <c r="A69" s="18" t="s">
        <v>18</v>
      </c>
      <c r="B69" s="10" t="s">
        <v>479</v>
      </c>
      <c r="C69" s="1"/>
      <c r="D69" s="1"/>
      <c r="E69" s="11" t="s">
        <v>480</v>
      </c>
    </row>
    <row r="70" spans="1:8" ht="12" thickBot="1">
      <c r="A70" s="20" t="s">
        <v>21</v>
      </c>
      <c r="B70" s="21" t="s">
        <v>386</v>
      </c>
      <c r="C70" s="1"/>
      <c r="D70" s="1"/>
      <c r="E70" s="22" t="s">
        <v>313</v>
      </c>
    </row>
    <row r="71" spans="1:8">
      <c r="A71" s="101" t="s">
        <v>612</v>
      </c>
      <c r="B71" s="102"/>
    </row>
    <row r="72" spans="1:8" ht="12" thickBot="1">
      <c r="A72" s="98"/>
      <c r="B72" s="99"/>
    </row>
    <row r="73" spans="1:8">
      <c r="A73" s="17" t="s">
        <v>4</v>
      </c>
      <c r="B73" s="5">
        <f>476806.67-B75</f>
        <v>366306.67</v>
      </c>
      <c r="C73" s="1"/>
      <c r="D73" s="5">
        <f>402588.87-D75</f>
        <v>292088.87</v>
      </c>
      <c r="E73" s="6">
        <v>89180.62</v>
      </c>
    </row>
    <row r="74" spans="1:8">
      <c r="A74" s="18" t="s">
        <v>5</v>
      </c>
      <c r="B74" s="8" t="s">
        <v>475</v>
      </c>
      <c r="C74" s="1"/>
      <c r="D74" s="8" t="s">
        <v>476</v>
      </c>
      <c r="E74" s="9" t="s">
        <v>477</v>
      </c>
    </row>
    <row r="75" spans="1:8">
      <c r="A75" s="18" t="s">
        <v>125</v>
      </c>
      <c r="B75" s="8">
        <v>110500</v>
      </c>
      <c r="C75" s="1"/>
      <c r="D75" s="8">
        <v>110500</v>
      </c>
      <c r="E75" s="9"/>
    </row>
    <row r="76" spans="1:8">
      <c r="A76" s="18" t="s">
        <v>6</v>
      </c>
      <c r="B76" s="10">
        <f>317439.57</f>
        <v>317439.57</v>
      </c>
      <c r="C76" s="1"/>
      <c r="D76" s="10">
        <f>247901.89</f>
        <v>247901.89</v>
      </c>
      <c r="E76" s="11">
        <v>79335.47</v>
      </c>
    </row>
    <row r="77" spans="1:8">
      <c r="A77" s="42" t="s">
        <v>7</v>
      </c>
      <c r="B77" s="10"/>
      <c r="C77" s="1"/>
      <c r="D77" s="10"/>
      <c r="E77" s="11"/>
      <c r="H77" s="1">
        <f>H78+H79+H80+H81+H82+H83+H84+H85+H86+H87+H88+H89+H90+H91+H92+H93+H94+H95+H96+H97+H98+H99+H100+H101</f>
        <v>20.239999999999998</v>
      </c>
    </row>
    <row r="78" spans="1:8">
      <c r="A78" s="13" t="s">
        <v>447</v>
      </c>
      <c r="B78" s="10">
        <f>B76*G78</f>
        <v>1725.2150543478263</v>
      </c>
      <c r="C78" s="1"/>
      <c r="D78" s="10">
        <f>D76*G78</f>
        <v>1347.2928804347828</v>
      </c>
      <c r="E78" s="11">
        <f>E76*G78</f>
        <v>431.17103260869573</v>
      </c>
      <c r="G78" s="1">
        <f>H78/H77</f>
        <v>5.4347826086956529E-3</v>
      </c>
      <c r="H78" s="43">
        <v>0.11</v>
      </c>
    </row>
    <row r="79" spans="1:8">
      <c r="A79" s="13" t="s">
        <v>448</v>
      </c>
      <c r="B79" s="10"/>
      <c r="C79" s="1"/>
      <c r="D79" s="10"/>
      <c r="E79" s="11"/>
      <c r="G79" s="1">
        <f>H79/H77</f>
        <v>1.1363636363636366E-2</v>
      </c>
      <c r="H79" s="43">
        <v>0.23</v>
      </c>
    </row>
    <row r="80" spans="1:8">
      <c r="A80" s="13" t="s">
        <v>449</v>
      </c>
      <c r="B80" s="10">
        <f>B76*G80</f>
        <v>7057.6979496047443</v>
      </c>
      <c r="C80" s="1"/>
      <c r="D80" s="10">
        <f>D76*G80</f>
        <v>5511.6526926877486</v>
      </c>
      <c r="E80" s="11">
        <f>E76*G80</f>
        <v>1763.8814970355734</v>
      </c>
      <c r="G80" s="1">
        <f>H80/H77</f>
        <v>2.2233201581027671E-2</v>
      </c>
      <c r="H80" s="43">
        <v>0.45</v>
      </c>
    </row>
    <row r="81" spans="1:8" ht="22.5">
      <c r="A81" s="13" t="s">
        <v>450</v>
      </c>
      <c r="B81" s="10">
        <f>B76*G81</f>
        <v>1568.3773221343877</v>
      </c>
      <c r="C81" s="1"/>
      <c r="D81" s="10">
        <f>D76*G81</f>
        <v>1224.8117094861664</v>
      </c>
      <c r="E81" s="11">
        <f>E76*G81</f>
        <v>391.97366600790519</v>
      </c>
      <c r="G81" s="1">
        <f>H81/H77</f>
        <v>4.9407114624505939E-3</v>
      </c>
      <c r="H81" s="43">
        <v>0.1</v>
      </c>
    </row>
    <row r="82" spans="1:8" ht="22.5">
      <c r="A82" s="13" t="s">
        <v>451</v>
      </c>
      <c r="B82" s="10">
        <f>B76*G82</f>
        <v>1568.3773221343877</v>
      </c>
      <c r="C82" s="1"/>
      <c r="D82" s="10">
        <f>D76*G82</f>
        <v>1224.8117094861664</v>
      </c>
      <c r="E82" s="11">
        <f>E76*G82</f>
        <v>391.97366600790519</v>
      </c>
      <c r="G82" s="1">
        <f>H82/H77</f>
        <v>4.9407114624505939E-3</v>
      </c>
      <c r="H82" s="43">
        <v>0.1</v>
      </c>
    </row>
    <row r="83" spans="1:8" ht="22.5">
      <c r="A83" s="13" t="s">
        <v>452</v>
      </c>
      <c r="B83" s="10">
        <f>B76*G83</f>
        <v>941.02639328063253</v>
      </c>
      <c r="C83" s="1"/>
      <c r="D83" s="10">
        <f>D76*G83</f>
        <v>734.88702569169971</v>
      </c>
      <c r="E83" s="11">
        <f>E76*G83</f>
        <v>235.1841996047431</v>
      </c>
      <c r="G83" s="1">
        <f>H83/H77</f>
        <v>2.964426877470356E-3</v>
      </c>
      <c r="H83" s="43">
        <v>0.06</v>
      </c>
    </row>
    <row r="84" spans="1:8" ht="22.5">
      <c r="A84" s="13" t="s">
        <v>453</v>
      </c>
      <c r="B84" s="10">
        <f>B76*G84</f>
        <v>14272.233631422927</v>
      </c>
      <c r="C84" s="1"/>
      <c r="D84" s="10">
        <f>D76*G84</f>
        <v>11145.786556324112</v>
      </c>
      <c r="E84" s="11">
        <f>G84*E76</f>
        <v>3566.960360671937</v>
      </c>
      <c r="G84" s="1">
        <f>H84/H77</f>
        <v>4.4960474308300399E-2</v>
      </c>
      <c r="H84" s="43">
        <v>0.91</v>
      </c>
    </row>
    <row r="85" spans="1:8" ht="22.5">
      <c r="A85" s="13" t="s">
        <v>454</v>
      </c>
      <c r="B85" s="10">
        <f>B76*G85</f>
        <v>3293.5923764822137</v>
      </c>
      <c r="C85" s="1"/>
      <c r="D85" s="10">
        <f>D76*G85</f>
        <v>2572.1045899209489</v>
      </c>
      <c r="E85" s="11">
        <f>E76*G85</f>
        <v>823.14469861660086</v>
      </c>
      <c r="G85" s="1">
        <f>H85/H77</f>
        <v>1.0375494071146246E-2</v>
      </c>
      <c r="H85" s="43">
        <v>0.21</v>
      </c>
    </row>
    <row r="86" spans="1:8" ht="22.5">
      <c r="A86" s="13" t="s">
        <v>455</v>
      </c>
      <c r="B86" s="10">
        <f>B76*G86</f>
        <v>21486.769313241111</v>
      </c>
      <c r="C86" s="1"/>
      <c r="D86" s="10">
        <f>D76*G86</f>
        <v>16779.920419960479</v>
      </c>
      <c r="E86" s="11">
        <f>E76*G86</f>
        <v>5370.0392243083015</v>
      </c>
      <c r="G86" s="1">
        <f>H86/H77</f>
        <v>6.7687747035573134E-2</v>
      </c>
      <c r="H86" s="43">
        <v>1.37</v>
      </c>
    </row>
    <row r="87" spans="1:8" ht="22.5">
      <c r="A87" s="13" t="s">
        <v>456</v>
      </c>
      <c r="B87" s="10">
        <f>B76*G87</f>
        <v>627.35092885375502</v>
      </c>
      <c r="C87" s="1"/>
      <c r="D87" s="10">
        <f>D76*G87</f>
        <v>489.92468379446649</v>
      </c>
      <c r="E87" s="11">
        <f>E76*G87</f>
        <v>156.78946640316209</v>
      </c>
      <c r="G87" s="1">
        <f>H87/H77</f>
        <v>1.9762845849802375E-3</v>
      </c>
      <c r="H87" s="43">
        <v>0.04</v>
      </c>
    </row>
    <row r="88" spans="1:8" ht="56.25">
      <c r="A88" s="13" t="s">
        <v>457</v>
      </c>
      <c r="B88" s="10">
        <f>B76*G88</f>
        <v>10194.452593873519</v>
      </c>
      <c r="C88" s="1"/>
      <c r="D88" s="10">
        <f>D76*G88</f>
        <v>7961.2761116600796</v>
      </c>
      <c r="E88" s="11">
        <f>E76*G88</f>
        <v>2547.8288290513838</v>
      </c>
      <c r="G88" s="1">
        <f>H88/H77</f>
        <v>3.2114624505928856E-2</v>
      </c>
      <c r="H88" s="43">
        <v>0.65</v>
      </c>
    </row>
    <row r="89" spans="1:8" ht="33.75">
      <c r="A89" s="13" t="s">
        <v>458</v>
      </c>
      <c r="B89" s="10">
        <f>B76*G89</f>
        <v>1882.0527865612651</v>
      </c>
      <c r="C89" s="1"/>
      <c r="D89" s="10">
        <f>D76*G89</f>
        <v>1469.7740513833994</v>
      </c>
      <c r="E89" s="11">
        <f>E76*G89</f>
        <v>470.3683992094862</v>
      </c>
      <c r="G89" s="1">
        <f>H89/H77</f>
        <v>5.9288537549407119E-3</v>
      </c>
      <c r="H89" s="43">
        <v>0.12</v>
      </c>
    </row>
    <row r="90" spans="1:8" ht="22.5">
      <c r="A90" s="13" t="s">
        <v>459</v>
      </c>
      <c r="B90" s="10">
        <f>B76*G90</f>
        <v>3293.5923764822137</v>
      </c>
      <c r="C90" s="1"/>
      <c r="D90" s="10">
        <f>D76*G90</f>
        <v>2572.1045899209489</v>
      </c>
      <c r="E90" s="11">
        <f>E76*G90</f>
        <v>823.14469861660086</v>
      </c>
      <c r="G90" s="1">
        <f>H90/H77</f>
        <v>1.0375494071146246E-2</v>
      </c>
      <c r="H90" s="43">
        <v>0.21</v>
      </c>
    </row>
    <row r="91" spans="1:8" ht="22.5">
      <c r="A91" s="13" t="s">
        <v>460</v>
      </c>
      <c r="B91" s="10">
        <f>G91*B76</f>
        <v>10978.641254940712</v>
      </c>
      <c r="C91" s="1"/>
      <c r="D91" s="10">
        <f>G91*D76</f>
        <v>8573.6819664031627</v>
      </c>
      <c r="E91" s="11">
        <f>G91*E76</f>
        <v>2743.8156620553359</v>
      </c>
      <c r="G91" s="1">
        <f>H91/H77</f>
        <v>3.4584980237154152E-2</v>
      </c>
      <c r="H91" s="43">
        <v>0.7</v>
      </c>
    </row>
    <row r="92" spans="1:8" ht="22.5">
      <c r="A92" s="13" t="s">
        <v>461</v>
      </c>
      <c r="B92" s="10">
        <f>G92*B76</f>
        <v>7371.373414031621</v>
      </c>
      <c r="C92" s="1"/>
      <c r="D92" s="10">
        <f>G92*D76</f>
        <v>5756.615034584981</v>
      </c>
      <c r="E92" s="11">
        <f>G92*E76</f>
        <v>1842.2762302371543</v>
      </c>
      <c r="G92" s="1">
        <f>H92/H77</f>
        <v>2.3221343873517788E-2</v>
      </c>
      <c r="H92" s="43">
        <v>0.47</v>
      </c>
    </row>
    <row r="93" spans="1:8" ht="22.5">
      <c r="A93" s="13" t="s">
        <v>462</v>
      </c>
      <c r="B93" s="10">
        <f>G93*B76</f>
        <v>18350.014668972333</v>
      </c>
      <c r="C93" s="1"/>
      <c r="D93" s="10">
        <f>G93*D76</f>
        <v>14330.297000988143</v>
      </c>
      <c r="E93" s="11">
        <f>G93*E76</f>
        <v>4586.0918922924902</v>
      </c>
      <c r="G93" s="1">
        <f>H93/H77</f>
        <v>5.7806324110671936E-2</v>
      </c>
      <c r="H93" s="43">
        <v>1.17</v>
      </c>
    </row>
    <row r="94" spans="1:8" ht="22.5">
      <c r="A94" s="13" t="s">
        <v>463</v>
      </c>
      <c r="B94" s="10">
        <f>G94*B76</f>
        <v>36856.867070158107</v>
      </c>
      <c r="C94" s="1"/>
      <c r="D94" s="10">
        <f>G94*D76</f>
        <v>28783.075172924906</v>
      </c>
      <c r="E94" s="11">
        <f>G94*E76</f>
        <v>9211.3811511857712</v>
      </c>
      <c r="G94" s="1">
        <f>H94/H77</f>
        <v>0.11610671936758894</v>
      </c>
      <c r="H94" s="43">
        <v>2.35</v>
      </c>
    </row>
    <row r="95" spans="1:8" ht="33.75">
      <c r="A95" s="13" t="s">
        <v>464</v>
      </c>
      <c r="B95" s="10">
        <f>G95*B76</f>
        <v>17879.501472332016</v>
      </c>
      <c r="C95" s="1"/>
      <c r="D95" s="10">
        <f>G95*D76</f>
        <v>13962.853488142293</v>
      </c>
      <c r="E95" s="11">
        <f>G95*E76</f>
        <v>4468.499792490119</v>
      </c>
      <c r="G95" s="1">
        <f>H95/H77</f>
        <v>5.632411067193676E-2</v>
      </c>
      <c r="H95" s="43">
        <v>1.1399999999999999</v>
      </c>
    </row>
    <row r="96" spans="1:8" ht="22.5">
      <c r="A96" s="13" t="s">
        <v>465</v>
      </c>
      <c r="B96" s="10">
        <f>G96*B76</f>
        <v>28858.142727272734</v>
      </c>
      <c r="C96" s="1"/>
      <c r="D96" s="10">
        <f>G96*D76</f>
        <v>22536.535454545461</v>
      </c>
      <c r="E96" s="11">
        <f>G96*E76</f>
        <v>7212.3154545454563</v>
      </c>
      <c r="G96" s="1">
        <f>H96/H77</f>
        <v>9.0909090909090925E-2</v>
      </c>
      <c r="H96" s="43">
        <v>1.84</v>
      </c>
    </row>
    <row r="97" spans="1:8" ht="45">
      <c r="A97" s="13" t="s">
        <v>466</v>
      </c>
      <c r="B97" s="10">
        <f>G97*B76</f>
        <v>40934.648107707515</v>
      </c>
      <c r="C97" s="1"/>
      <c r="D97" s="10">
        <f>G97*D76</f>
        <v>31967.585617588935</v>
      </c>
      <c r="E97" s="11">
        <f>G97*E76</f>
        <v>10230.512682806324</v>
      </c>
      <c r="G97" s="1">
        <f>H97/H77</f>
        <v>0.12895256916996048</v>
      </c>
      <c r="H97" s="43">
        <v>2.61</v>
      </c>
    </row>
    <row r="98" spans="1:8">
      <c r="A98" s="13" t="s">
        <v>467</v>
      </c>
      <c r="B98" s="10">
        <f>G98*B76</f>
        <v>29014.980459486171</v>
      </c>
      <c r="C98" s="1"/>
      <c r="D98" s="10">
        <f>G98*D76</f>
        <v>22659.016625494074</v>
      </c>
      <c r="E98" s="11">
        <f>G98*E76</f>
        <v>7251.5128211462461</v>
      </c>
      <c r="G98" s="1">
        <f>H98/H77</f>
        <v>9.1403162055335982E-2</v>
      </c>
      <c r="H98" s="43">
        <v>1.85</v>
      </c>
    </row>
    <row r="99" spans="1:8" ht="22.5">
      <c r="A99" s="13" t="s">
        <v>468</v>
      </c>
      <c r="B99" s="10">
        <f>G99*B76</f>
        <v>29485.493656126484</v>
      </c>
      <c r="C99" s="1"/>
      <c r="D99" s="10">
        <f>G99*D76</f>
        <v>23026.460138339924</v>
      </c>
      <c r="E99" s="11">
        <f>G99*E76</f>
        <v>7369.1049209486173</v>
      </c>
      <c r="G99" s="1">
        <f>H99/H77</f>
        <v>9.2885375494071151E-2</v>
      </c>
      <c r="H99" s="43">
        <v>1.88</v>
      </c>
    </row>
    <row r="100" spans="1:8" ht="45">
      <c r="A100" s="13" t="s">
        <v>469</v>
      </c>
      <c r="B100" s="10">
        <f>G100*B76</f>
        <v>14899.58456027668</v>
      </c>
      <c r="C100" s="1"/>
      <c r="D100" s="10">
        <f>G100*D76</f>
        <v>11635.711240118577</v>
      </c>
      <c r="E100" s="11">
        <f>G100*E76</f>
        <v>3723.7498270750989</v>
      </c>
      <c r="G100" s="1">
        <f>H100/H77</f>
        <v>4.6936758893280632E-2</v>
      </c>
      <c r="H100" s="43">
        <v>0.95</v>
      </c>
    </row>
    <row r="101" spans="1:8" ht="33.75">
      <c r="A101" s="13" t="s">
        <v>470</v>
      </c>
      <c r="B101" s="10">
        <f>G101*B76</f>
        <v>11292.316719367591</v>
      </c>
      <c r="C101" s="1"/>
      <c r="D101" s="10">
        <f>G101*D76</f>
        <v>8818.644308300396</v>
      </c>
      <c r="E101" s="11">
        <f>G101*E76</f>
        <v>2822.2103952569173</v>
      </c>
      <c r="G101" s="1">
        <f>H101/H77</f>
        <v>3.5573122529644272E-2</v>
      </c>
      <c r="H101" s="43">
        <v>0.72</v>
      </c>
    </row>
    <row r="102" spans="1:8">
      <c r="A102" s="18" t="s">
        <v>18</v>
      </c>
      <c r="B102" s="10" t="s">
        <v>478</v>
      </c>
      <c r="C102" s="1"/>
      <c r="D102" s="10" t="s">
        <v>479</v>
      </c>
      <c r="E102" s="11" t="s">
        <v>480</v>
      </c>
    </row>
    <row r="103" spans="1:8" ht="12" thickBot="1">
      <c r="A103" s="20" t="s">
        <v>21</v>
      </c>
      <c r="B103" s="21" t="s">
        <v>481</v>
      </c>
      <c r="C103" s="1"/>
      <c r="D103" s="21" t="s">
        <v>386</v>
      </c>
      <c r="E103" s="22" t="s">
        <v>313</v>
      </c>
    </row>
    <row r="105" spans="1:8" ht="12.75">
      <c r="A105" s="93" t="s">
        <v>832</v>
      </c>
      <c r="B105" s="93"/>
      <c r="C105" s="93"/>
      <c r="D105" s="93"/>
    </row>
    <row r="106" spans="1:8" ht="12">
      <c r="A106" s="82" t="s">
        <v>0</v>
      </c>
      <c r="B106" s="82"/>
      <c r="C106" s="77">
        <f>C69-C88</f>
        <v>0</v>
      </c>
      <c r="D106" s="78">
        <f>D79-D87</f>
        <v>-489.92468379446649</v>
      </c>
    </row>
    <row r="107" spans="1:8" ht="12">
      <c r="A107" s="82" t="s">
        <v>1</v>
      </c>
      <c r="B107" s="82"/>
      <c r="C107" s="77">
        <f>C80-C99</f>
        <v>0</v>
      </c>
      <c r="D107" s="79" t="e">
        <f>D80-D102</f>
        <v>#VALUE!</v>
      </c>
    </row>
    <row r="108" spans="1:8" ht="12">
      <c r="A108" s="83" t="s">
        <v>2</v>
      </c>
      <c r="B108" s="83"/>
      <c r="C108" s="80">
        <f>C68-C87</f>
        <v>0</v>
      </c>
      <c r="D108" s="79" t="e">
        <f>D81-D103</f>
        <v>#VALUE!</v>
      </c>
    </row>
    <row r="109" spans="1:8" ht="24">
      <c r="A109" s="82" t="s">
        <v>3</v>
      </c>
      <c r="B109" s="82"/>
      <c r="C109" s="81">
        <f>[1]ерши!$H$317</f>
        <v>174673.59999999998</v>
      </c>
      <c r="D109" s="78">
        <v>565689.03</v>
      </c>
    </row>
  </sheetData>
  <mergeCells count="6">
    <mergeCell ref="A105:D105"/>
    <mergeCell ref="A71:B72"/>
    <mergeCell ref="A1:C1"/>
    <mergeCell ref="A3:C3"/>
    <mergeCell ref="A5:C6"/>
    <mergeCell ref="A38:C39"/>
  </mergeCells>
  <phoneticPr fontId="10" type="noConversion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106"/>
  <sheetViews>
    <sheetView topLeftCell="A94" workbookViewId="0">
      <selection activeCell="A102" sqref="A102:D106"/>
    </sheetView>
  </sheetViews>
  <sheetFormatPr defaultColWidth="7.5703125" defaultRowHeight="11.25"/>
  <cols>
    <col min="1" max="1" width="73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1.75" customHeight="1">
      <c r="A1" s="85" t="s">
        <v>803</v>
      </c>
      <c r="B1" s="85"/>
      <c r="C1" s="85"/>
    </row>
    <row r="2" spans="1:8" ht="15">
      <c r="A2" s="58"/>
      <c r="B2" s="58"/>
      <c r="C2" s="58"/>
    </row>
    <row r="3" spans="1:8" ht="29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695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363343.06</v>
      </c>
      <c r="C7" s="1"/>
      <c r="D7" s="5">
        <v>285419.92</v>
      </c>
      <c r="E7" s="6">
        <v>108230.04</v>
      </c>
    </row>
    <row r="8" spans="1:8">
      <c r="A8" s="18" t="s">
        <v>5</v>
      </c>
      <c r="B8" s="8" t="s">
        <v>482</v>
      </c>
      <c r="C8" s="1"/>
      <c r="D8" s="8" t="s">
        <v>483</v>
      </c>
      <c r="E8" s="9" t="s">
        <v>484</v>
      </c>
    </row>
    <row r="9" spans="1:8">
      <c r="A9" s="18" t="s">
        <v>6</v>
      </c>
      <c r="B9" s="10">
        <v>306268.94</v>
      </c>
      <c r="C9" s="1"/>
      <c r="D9" s="10">
        <v>231257.77</v>
      </c>
      <c r="E9" s="11">
        <v>98330.87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1664.5051086956523</v>
      </c>
      <c r="C11" s="1"/>
      <c r="D11" s="10">
        <f>D9*G11</f>
        <v>1256.8357065217392</v>
      </c>
      <c r="E11" s="11">
        <f>E9*G11</f>
        <v>534.40690217391307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6809.3390810276687</v>
      </c>
      <c r="C13" s="1"/>
      <c r="D13" s="10">
        <f>D9*G13</f>
        <v>5141.6006175889333</v>
      </c>
      <c r="E13" s="11">
        <f>E9*G13</f>
        <v>2186.2100543478264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1513.1864624505931</v>
      </c>
      <c r="C14" s="1"/>
      <c r="D14" s="10">
        <f>D9*G14</f>
        <v>1142.5779150197629</v>
      </c>
      <c r="E14" s="11">
        <f>E9*G14</f>
        <v>485.82445652173919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1513.1864624505931</v>
      </c>
      <c r="C15" s="1"/>
      <c r="D15" s="10">
        <f>D9*G15</f>
        <v>1142.5779150197629</v>
      </c>
      <c r="E15" s="11">
        <f>E9*G15</f>
        <v>485.82445652173919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907.91187747035576</v>
      </c>
      <c r="C16" s="1"/>
      <c r="D16" s="10">
        <f>D9*G16</f>
        <v>685.54674901185774</v>
      </c>
      <c r="E16" s="11">
        <f>E9*G16</f>
        <v>291.49467391304347</v>
      </c>
      <c r="G16" s="1">
        <f>H16/H10</f>
        <v>2.964426877470356E-3</v>
      </c>
      <c r="H16" s="43">
        <v>0.06</v>
      </c>
    </row>
    <row r="17" spans="1:8">
      <c r="A17" s="13" t="s">
        <v>453</v>
      </c>
      <c r="B17" s="10">
        <f>B9*G17</f>
        <v>13769.996808300397</v>
      </c>
      <c r="C17" s="1"/>
      <c r="D17" s="10">
        <f>D9*G17</f>
        <v>10397.459026679842</v>
      </c>
      <c r="E17" s="11">
        <f>G17*E9</f>
        <v>4421.0025543478259</v>
      </c>
      <c r="G17" s="1">
        <f>H17/H10</f>
        <v>4.4960474308300399E-2</v>
      </c>
      <c r="H17" s="43">
        <v>0.91</v>
      </c>
    </row>
    <row r="18" spans="1:8">
      <c r="A18" s="13" t="s">
        <v>454</v>
      </c>
      <c r="B18" s="10">
        <f>B9*G18</f>
        <v>3177.6915711462452</v>
      </c>
      <c r="C18" s="1"/>
      <c r="D18" s="10">
        <f>D9*G18</f>
        <v>2399.4136215415019</v>
      </c>
      <c r="E18" s="11">
        <f>E9*G18</f>
        <v>1020.2313586956523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20730.654535573125</v>
      </c>
      <c r="C19" s="1"/>
      <c r="D19" s="10">
        <f>D9*G19</f>
        <v>15653.317435770752</v>
      </c>
      <c r="E19" s="11">
        <f>E9*G19</f>
        <v>6655.7950543478273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605.27458498023725</v>
      </c>
      <c r="C20" s="1"/>
      <c r="D20" s="10">
        <f>D9*G20</f>
        <v>457.0311660079052</v>
      </c>
      <c r="E20" s="11">
        <f>E9*G20</f>
        <v>194.32978260869567</v>
      </c>
      <c r="G20" s="1">
        <f>H20/H10</f>
        <v>1.9762845849802375E-3</v>
      </c>
      <c r="H20" s="43">
        <v>0.04</v>
      </c>
    </row>
    <row r="21" spans="1:8" ht="51" customHeight="1">
      <c r="A21" s="13" t="s">
        <v>457</v>
      </c>
      <c r="B21" s="10">
        <f>B9*G21</f>
        <v>9835.7120059288536</v>
      </c>
      <c r="C21" s="1"/>
      <c r="D21" s="10">
        <f>D9*G21</f>
        <v>7426.7564476284588</v>
      </c>
      <c r="E21" s="11">
        <f>E9*G21</f>
        <v>3157.8589673913043</v>
      </c>
      <c r="G21" s="1">
        <f>H21/H10</f>
        <v>3.2114624505928856E-2</v>
      </c>
      <c r="H21" s="43">
        <v>0.65</v>
      </c>
    </row>
    <row r="22" spans="1:8" ht="39" customHeight="1">
      <c r="A22" s="13" t="s">
        <v>458</v>
      </c>
      <c r="B22" s="10">
        <f>B9*G22</f>
        <v>1815.8237549407115</v>
      </c>
      <c r="C22" s="1"/>
      <c r="D22" s="10">
        <f>D9*G22</f>
        <v>1371.0934980237155</v>
      </c>
      <c r="E22" s="11">
        <f>E9*G22</f>
        <v>582.98934782608694</v>
      </c>
      <c r="G22" s="1">
        <f>H22/H10</f>
        <v>5.9288537549407119E-3</v>
      </c>
      <c r="H22" s="43">
        <v>0.12</v>
      </c>
    </row>
    <row r="23" spans="1:8" ht="22.5">
      <c r="A23" s="13" t="s">
        <v>459</v>
      </c>
      <c r="B23" s="10">
        <f>B9*G23</f>
        <v>3177.6915711462452</v>
      </c>
      <c r="C23" s="1"/>
      <c r="D23" s="10">
        <f>D9*G23</f>
        <v>2399.4136215415019</v>
      </c>
      <c r="E23" s="11">
        <f>E9*G23</f>
        <v>1020.2313586956523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10592.305237154151</v>
      </c>
      <c r="C24" s="1"/>
      <c r="D24" s="10">
        <f>G24*D9</f>
        <v>7998.0454051383404</v>
      </c>
      <c r="E24" s="11">
        <f>G24*E9</f>
        <v>3400.7711956521739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7111.9763735177867</v>
      </c>
      <c r="C25" s="1"/>
      <c r="D25" s="10">
        <f>G25*D9</f>
        <v>5370.1162005928854</v>
      </c>
      <c r="E25" s="11">
        <f>G25*E9</f>
        <v>2283.3749456521741</v>
      </c>
      <c r="G25" s="1">
        <f>H25/H10</f>
        <v>2.3221343873517788E-2</v>
      </c>
      <c r="H25" s="43">
        <v>0.47</v>
      </c>
    </row>
    <row r="26" spans="1:8" ht="22.5">
      <c r="A26" s="13" t="s">
        <v>462</v>
      </c>
      <c r="B26" s="10">
        <f>G26*B9</f>
        <v>17704.281610671937</v>
      </c>
      <c r="C26" s="1"/>
      <c r="D26" s="10">
        <f>G26*D9</f>
        <v>13368.161605731224</v>
      </c>
      <c r="E26" s="11">
        <f>G26*E9</f>
        <v>5684.1461413043471</v>
      </c>
      <c r="G26" s="1">
        <f>H26/H10</f>
        <v>5.7806324110671936E-2</v>
      </c>
      <c r="H26" s="43">
        <v>1.17</v>
      </c>
    </row>
    <row r="27" spans="1:8" ht="22.5">
      <c r="A27" s="13" t="s">
        <v>463</v>
      </c>
      <c r="B27" s="10">
        <f>G27*B9</f>
        <v>35559.881867588934</v>
      </c>
      <c r="C27" s="1"/>
      <c r="D27" s="10">
        <f>G27*D9</f>
        <v>26850.581002964427</v>
      </c>
      <c r="E27" s="11">
        <f>G27*E9</f>
        <v>11416.874728260869</v>
      </c>
      <c r="G27" s="1">
        <f>H27/H10</f>
        <v>0.11610671936758894</v>
      </c>
      <c r="H27" s="43">
        <v>2.35</v>
      </c>
    </row>
    <row r="28" spans="1:8" ht="22.5">
      <c r="A28" s="13" t="s">
        <v>464</v>
      </c>
      <c r="B28" s="10">
        <f>G28*B9</f>
        <v>17250.32567193676</v>
      </c>
      <c r="C28" s="1"/>
      <c r="D28" s="10">
        <f>G28*D9</f>
        <v>13025.388231225295</v>
      </c>
      <c r="E28" s="11">
        <f>G28*E9</f>
        <v>5538.3988043478257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27842.630909090913</v>
      </c>
      <c r="C29" s="1"/>
      <c r="D29" s="10">
        <f>G29*D9</f>
        <v>21023.433636363639</v>
      </c>
      <c r="E29" s="11">
        <f>G29*E9</f>
        <v>8939.1700000000019</v>
      </c>
      <c r="G29" s="1">
        <f>H29/H10</f>
        <v>9.0909090909090925E-2</v>
      </c>
      <c r="H29" s="43">
        <v>1.84</v>
      </c>
    </row>
    <row r="30" spans="1:8" ht="48" customHeight="1">
      <c r="A30" s="13" t="s">
        <v>466</v>
      </c>
      <c r="B30" s="10">
        <f>G30*B9</f>
        <v>39494.166669960476</v>
      </c>
      <c r="C30" s="1"/>
      <c r="D30" s="10">
        <f>G30*D9</f>
        <v>29821.283582015811</v>
      </c>
      <c r="E30" s="11">
        <f>G30*E9</f>
        <v>12680.01831521739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27993.949555335974</v>
      </c>
      <c r="C31" s="1"/>
      <c r="D31" s="10">
        <f>G31*D9</f>
        <v>21137.691427865615</v>
      </c>
      <c r="E31" s="11">
        <f>G31*E9</f>
        <v>8987.7524456521751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28447.905494071147</v>
      </c>
      <c r="C32" s="1"/>
      <c r="D32" s="10">
        <f>G32*D9</f>
        <v>21480.464802371542</v>
      </c>
      <c r="E32" s="11">
        <f>G32*E9</f>
        <v>9133.4997826086965</v>
      </c>
      <c r="G32" s="1">
        <f>H32/H10</f>
        <v>9.2885375494071151E-2</v>
      </c>
      <c r="H32" s="43">
        <v>1.88</v>
      </c>
    </row>
    <row r="33" spans="1:8" ht="54.75" customHeight="1">
      <c r="A33" s="13" t="s">
        <v>469</v>
      </c>
      <c r="B33" s="10">
        <f>G33*B9</f>
        <v>14375.271393280633</v>
      </c>
      <c r="C33" s="1"/>
      <c r="D33" s="10">
        <f>G33*D9</f>
        <v>10854.490192687746</v>
      </c>
      <c r="E33" s="11">
        <f>G33*E9</f>
        <v>4615.3323369565214</v>
      </c>
      <c r="G33" s="1">
        <f>H33/H10</f>
        <v>4.6936758893280632E-2</v>
      </c>
      <c r="H33" s="43">
        <v>0.95</v>
      </c>
    </row>
    <row r="34" spans="1:8" ht="42.75" customHeight="1">
      <c r="A34" s="13" t="s">
        <v>470</v>
      </c>
      <c r="B34" s="10">
        <f>G34*B9</f>
        <v>10894.94252964427</v>
      </c>
      <c r="C34" s="1"/>
      <c r="D34" s="10">
        <f>G34*D9</f>
        <v>8226.5609881422934</v>
      </c>
      <c r="E34" s="11">
        <f>G34*E9</f>
        <v>3497.9360869565216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8" t="s">
        <v>485</v>
      </c>
      <c r="C35" s="1"/>
      <c r="D35" s="8" t="s">
        <v>486</v>
      </c>
      <c r="E35" s="9" t="s">
        <v>487</v>
      </c>
    </row>
    <row r="36" spans="1:8" ht="12" thickBot="1">
      <c r="A36" s="20" t="s">
        <v>21</v>
      </c>
      <c r="B36" s="21" t="s">
        <v>488</v>
      </c>
      <c r="C36" s="1"/>
      <c r="D36" s="21" t="s">
        <v>489</v>
      </c>
      <c r="E36" s="22" t="s">
        <v>490</v>
      </c>
    </row>
    <row r="37" spans="1:8" s="69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285419.92</v>
      </c>
      <c r="C39" s="1"/>
      <c r="D39" s="1"/>
      <c r="E39" s="6">
        <v>108230.04</v>
      </c>
    </row>
    <row r="40" spans="1:8">
      <c r="A40" s="18" t="s">
        <v>5</v>
      </c>
      <c r="B40" s="8" t="s">
        <v>483</v>
      </c>
      <c r="C40" s="1"/>
      <c r="D40" s="1"/>
      <c r="E40" s="9" t="s">
        <v>484</v>
      </c>
    </row>
    <row r="41" spans="1:8">
      <c r="A41" s="18" t="s">
        <v>6</v>
      </c>
      <c r="B41" s="10">
        <v>231257.77</v>
      </c>
      <c r="C41" s="1"/>
      <c r="D41" s="1"/>
      <c r="E41" s="11">
        <v>98330.87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1256.8357065217392</v>
      </c>
      <c r="C43" s="1"/>
      <c r="D43" s="1"/>
      <c r="E43" s="11">
        <f>E41*G43</f>
        <v>534.40690217391307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5141.6006175889333</v>
      </c>
      <c r="C45" s="1"/>
      <c r="D45" s="1"/>
      <c r="E45" s="11">
        <f>E41*G45</f>
        <v>2186.2100543478264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1142.5779150197629</v>
      </c>
      <c r="C46" s="1"/>
      <c r="D46" s="1"/>
      <c r="E46" s="11">
        <f>E41*G46</f>
        <v>485.82445652173919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1142.5779150197629</v>
      </c>
      <c r="C47" s="1"/>
      <c r="D47" s="1"/>
      <c r="E47" s="11">
        <f>E41*G47</f>
        <v>485.82445652173919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685.54674901185774</v>
      </c>
      <c r="C48" s="1"/>
      <c r="D48" s="1"/>
      <c r="E48" s="11">
        <f>E41*G48</f>
        <v>291.49467391304347</v>
      </c>
      <c r="G48" s="1">
        <f>H48/H42</f>
        <v>2.964426877470356E-3</v>
      </c>
      <c r="H48" s="43">
        <v>0.06</v>
      </c>
    </row>
    <row r="49" spans="1:8">
      <c r="A49" s="13" t="s">
        <v>453</v>
      </c>
      <c r="B49" s="10">
        <f>B41*G49</f>
        <v>10397.459026679842</v>
      </c>
      <c r="C49" s="1"/>
      <c r="D49" s="1"/>
      <c r="E49" s="11">
        <f>G49*E41</f>
        <v>4421.0025543478259</v>
      </c>
      <c r="G49" s="1">
        <f>H49/H42</f>
        <v>4.4960474308300399E-2</v>
      </c>
      <c r="H49" s="43">
        <v>0.91</v>
      </c>
    </row>
    <row r="50" spans="1:8">
      <c r="A50" s="13" t="s">
        <v>454</v>
      </c>
      <c r="B50" s="10">
        <f>B41*G50</f>
        <v>2399.4136215415019</v>
      </c>
      <c r="C50" s="1"/>
      <c r="D50" s="1"/>
      <c r="E50" s="11">
        <f>E41*G50</f>
        <v>1020.2313586956523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15653.317435770752</v>
      </c>
      <c r="C51" s="1"/>
      <c r="D51" s="1"/>
      <c r="E51" s="11">
        <f>E41*G51</f>
        <v>6655.7950543478273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457.0311660079052</v>
      </c>
      <c r="C52" s="1"/>
      <c r="D52" s="1"/>
      <c r="E52" s="11">
        <f>E41*G52</f>
        <v>194.32978260869567</v>
      </c>
      <c r="G52" s="1">
        <f>H52/H42</f>
        <v>1.9762845849802375E-3</v>
      </c>
      <c r="H52" s="43">
        <v>0.04</v>
      </c>
    </row>
    <row r="53" spans="1:8" ht="53.25" customHeight="1">
      <c r="A53" s="13" t="s">
        <v>457</v>
      </c>
      <c r="B53" s="10">
        <f>B41*G53</f>
        <v>7426.7564476284588</v>
      </c>
      <c r="C53" s="1"/>
      <c r="D53" s="1"/>
      <c r="E53" s="11">
        <f>E41*G53</f>
        <v>3157.8589673913043</v>
      </c>
      <c r="G53" s="1">
        <f>H53/H42</f>
        <v>3.2114624505928856E-2</v>
      </c>
      <c r="H53" s="43">
        <v>0.65</v>
      </c>
    </row>
    <row r="54" spans="1:8" ht="43.5" customHeight="1">
      <c r="A54" s="13" t="s">
        <v>458</v>
      </c>
      <c r="B54" s="10">
        <f>B41*G54</f>
        <v>1371.0934980237155</v>
      </c>
      <c r="C54" s="1"/>
      <c r="D54" s="1"/>
      <c r="E54" s="11">
        <f>E41*G54</f>
        <v>582.98934782608694</v>
      </c>
      <c r="G54" s="1">
        <f>H54/H42</f>
        <v>5.9288537549407119E-3</v>
      </c>
      <c r="H54" s="43">
        <v>0.12</v>
      </c>
    </row>
    <row r="55" spans="1:8" ht="22.5">
      <c r="A55" s="13" t="s">
        <v>459</v>
      </c>
      <c r="B55" s="10">
        <f>B41*G55</f>
        <v>2399.4136215415019</v>
      </c>
      <c r="C55" s="1"/>
      <c r="D55" s="1"/>
      <c r="E55" s="11">
        <f>E41*G55</f>
        <v>1020.2313586956523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7998.0454051383404</v>
      </c>
      <c r="C56" s="1"/>
      <c r="D56" s="1"/>
      <c r="E56" s="11">
        <f>G56*E41</f>
        <v>3400.7711956521739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5370.1162005928854</v>
      </c>
      <c r="C57" s="1"/>
      <c r="D57" s="1"/>
      <c r="E57" s="11">
        <f>G57*E41</f>
        <v>2283.3749456521741</v>
      </c>
      <c r="G57" s="1">
        <f>H57/H42</f>
        <v>2.3221343873517788E-2</v>
      </c>
      <c r="H57" s="43">
        <v>0.47</v>
      </c>
    </row>
    <row r="58" spans="1:8" ht="22.5">
      <c r="A58" s="13" t="s">
        <v>462</v>
      </c>
      <c r="B58" s="10">
        <f>G58*B41</f>
        <v>13368.161605731224</v>
      </c>
      <c r="C58" s="1"/>
      <c r="D58" s="1"/>
      <c r="E58" s="11">
        <f>G58*E41</f>
        <v>5684.1461413043471</v>
      </c>
      <c r="G58" s="1">
        <f>H58/H42</f>
        <v>5.7806324110671936E-2</v>
      </c>
      <c r="H58" s="43">
        <v>1.17</v>
      </c>
    </row>
    <row r="59" spans="1:8" ht="22.5">
      <c r="A59" s="13" t="s">
        <v>463</v>
      </c>
      <c r="B59" s="10">
        <f>G59*B41</f>
        <v>26850.581002964427</v>
      </c>
      <c r="C59" s="1"/>
      <c r="D59" s="1"/>
      <c r="E59" s="11">
        <f>G59*E41</f>
        <v>11416.874728260869</v>
      </c>
      <c r="G59" s="1">
        <f>H59/H42</f>
        <v>0.11610671936758894</v>
      </c>
      <c r="H59" s="43">
        <v>2.35</v>
      </c>
    </row>
    <row r="60" spans="1:8" ht="22.5">
      <c r="A60" s="13" t="s">
        <v>464</v>
      </c>
      <c r="B60" s="10">
        <f>G60*B41</f>
        <v>13025.388231225295</v>
      </c>
      <c r="C60" s="1"/>
      <c r="D60" s="1"/>
      <c r="E60" s="11">
        <f>G60*E41</f>
        <v>5538.3988043478257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21023.433636363639</v>
      </c>
      <c r="C61" s="1"/>
      <c r="D61" s="1"/>
      <c r="E61" s="11">
        <f>G61*E41</f>
        <v>8939.1700000000019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29821.283582015811</v>
      </c>
      <c r="C62" s="1"/>
      <c r="D62" s="1"/>
      <c r="E62" s="11">
        <f>G62*E41</f>
        <v>12680.01831521739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21137.691427865615</v>
      </c>
      <c r="C63" s="1"/>
      <c r="D63" s="1"/>
      <c r="E63" s="11">
        <f>G63*E41</f>
        <v>8987.7524456521751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21480.464802371542</v>
      </c>
      <c r="C64" s="1"/>
      <c r="D64" s="1"/>
      <c r="E64" s="11">
        <f>G64*E41</f>
        <v>9133.4997826086965</v>
      </c>
      <c r="G64" s="1">
        <f>H64/H42</f>
        <v>9.2885375494071151E-2</v>
      </c>
      <c r="H64" s="43">
        <v>1.88</v>
      </c>
    </row>
    <row r="65" spans="1:8" ht="58.5" customHeight="1">
      <c r="A65" s="13" t="s">
        <v>469</v>
      </c>
      <c r="B65" s="10">
        <f>G65*B41</f>
        <v>10854.490192687746</v>
      </c>
      <c r="C65" s="1"/>
      <c r="D65" s="1"/>
      <c r="E65" s="11">
        <f>G65*E41</f>
        <v>4615.3323369565214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8226.5609881422934</v>
      </c>
      <c r="C66" s="1"/>
      <c r="D66" s="1"/>
      <c r="E66" s="11">
        <f>G66*E41</f>
        <v>3497.9360869565216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8" t="s">
        <v>486</v>
      </c>
      <c r="C67" s="1"/>
      <c r="D67" s="1"/>
      <c r="E67" s="9" t="s">
        <v>487</v>
      </c>
    </row>
    <row r="68" spans="1:8" ht="12" thickBot="1">
      <c r="A68" s="20" t="s">
        <v>21</v>
      </c>
      <c r="B68" s="21" t="s">
        <v>489</v>
      </c>
      <c r="C68" s="1"/>
      <c r="D68" s="1"/>
      <c r="E68" s="22" t="s">
        <v>490</v>
      </c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363343.06</v>
      </c>
      <c r="C71" s="1"/>
      <c r="D71" s="5">
        <v>285419.92</v>
      </c>
      <c r="E71" s="6">
        <v>108230.04</v>
      </c>
    </row>
    <row r="72" spans="1:8">
      <c r="A72" s="18" t="s">
        <v>5</v>
      </c>
      <c r="B72" s="8" t="s">
        <v>482</v>
      </c>
      <c r="C72" s="1"/>
      <c r="D72" s="8" t="s">
        <v>483</v>
      </c>
      <c r="E72" s="9" t="s">
        <v>484</v>
      </c>
    </row>
    <row r="73" spans="1:8">
      <c r="A73" s="18" t="s">
        <v>6</v>
      </c>
      <c r="B73" s="10">
        <v>306268.94</v>
      </c>
      <c r="C73" s="1"/>
      <c r="D73" s="10">
        <v>231257.77</v>
      </c>
      <c r="E73" s="11">
        <v>98330.87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1664.5051086956523</v>
      </c>
      <c r="C75" s="1"/>
      <c r="D75" s="10">
        <f>D73*G75</f>
        <v>1256.8357065217392</v>
      </c>
      <c r="E75" s="11">
        <f>E73*G75</f>
        <v>534.40690217391307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6809.3390810276687</v>
      </c>
      <c r="C77" s="1"/>
      <c r="D77" s="10">
        <f>D73*G77</f>
        <v>5141.6006175889333</v>
      </c>
      <c r="E77" s="11">
        <f>E73*G77</f>
        <v>2186.2100543478264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1513.1864624505931</v>
      </c>
      <c r="C78" s="1"/>
      <c r="D78" s="10">
        <f>D73*G78</f>
        <v>1142.5779150197629</v>
      </c>
      <c r="E78" s="11">
        <f>E73*G78</f>
        <v>485.82445652173919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1513.1864624505931</v>
      </c>
      <c r="C79" s="1"/>
      <c r="D79" s="10">
        <f>D73*G79</f>
        <v>1142.5779150197629</v>
      </c>
      <c r="E79" s="11">
        <f>E73*G79</f>
        <v>485.82445652173919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907.91187747035576</v>
      </c>
      <c r="C80" s="1"/>
      <c r="D80" s="10">
        <f>D73*G80</f>
        <v>685.54674901185774</v>
      </c>
      <c r="E80" s="11">
        <f>E73*G80</f>
        <v>291.49467391304347</v>
      </c>
      <c r="G80" s="1">
        <f>H80/H74</f>
        <v>2.964426877470356E-3</v>
      </c>
      <c r="H80" s="43">
        <v>0.06</v>
      </c>
    </row>
    <row r="81" spans="1:8">
      <c r="A81" s="13" t="s">
        <v>453</v>
      </c>
      <c r="B81" s="10">
        <f>B73*G81</f>
        <v>13769.996808300397</v>
      </c>
      <c r="C81" s="1"/>
      <c r="D81" s="10">
        <f>D73*G81</f>
        <v>10397.459026679842</v>
      </c>
      <c r="E81" s="11">
        <f>G81*E73</f>
        <v>4421.0025543478259</v>
      </c>
      <c r="G81" s="1">
        <f>H81/H74</f>
        <v>4.4960474308300399E-2</v>
      </c>
      <c r="H81" s="43">
        <v>0.91</v>
      </c>
    </row>
    <row r="82" spans="1:8">
      <c r="A82" s="13" t="s">
        <v>454</v>
      </c>
      <c r="B82" s="10">
        <f>B73*G82</f>
        <v>3177.6915711462452</v>
      </c>
      <c r="C82" s="1"/>
      <c r="D82" s="10">
        <f>D73*G82</f>
        <v>2399.4136215415019</v>
      </c>
      <c r="E82" s="11">
        <f>E73*G82</f>
        <v>1020.2313586956523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20730.654535573125</v>
      </c>
      <c r="C83" s="1"/>
      <c r="D83" s="10">
        <f>D73*G83</f>
        <v>15653.317435770752</v>
      </c>
      <c r="E83" s="11">
        <f>E73*G83</f>
        <v>6655.7950543478273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605.27458498023725</v>
      </c>
      <c r="C84" s="1"/>
      <c r="D84" s="10">
        <f>D73*G84</f>
        <v>457.0311660079052</v>
      </c>
      <c r="E84" s="11">
        <f>E73*G84</f>
        <v>194.32978260869567</v>
      </c>
      <c r="G84" s="1">
        <f>H84/H74</f>
        <v>1.9762845849802375E-3</v>
      </c>
      <c r="H84" s="43">
        <v>0.04</v>
      </c>
    </row>
    <row r="85" spans="1:8" ht="59.25" customHeight="1">
      <c r="A85" s="13" t="s">
        <v>457</v>
      </c>
      <c r="B85" s="10">
        <f>B73*G85</f>
        <v>9835.7120059288536</v>
      </c>
      <c r="C85" s="1"/>
      <c r="D85" s="10">
        <f>D73*G85</f>
        <v>7426.7564476284588</v>
      </c>
      <c r="E85" s="11">
        <f>E73*G85</f>
        <v>3157.8589673913043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1815.8237549407115</v>
      </c>
      <c r="C86" s="1"/>
      <c r="D86" s="10">
        <f>D73*G86</f>
        <v>1371.0934980237155</v>
      </c>
      <c r="E86" s="11">
        <f>E73*G86</f>
        <v>582.98934782608694</v>
      </c>
      <c r="G86" s="1">
        <f>H86/H74</f>
        <v>5.9288537549407119E-3</v>
      </c>
      <c r="H86" s="43">
        <v>0.12</v>
      </c>
    </row>
    <row r="87" spans="1:8" ht="22.5">
      <c r="A87" s="13" t="s">
        <v>459</v>
      </c>
      <c r="B87" s="10">
        <f>B73*G87</f>
        <v>3177.6915711462452</v>
      </c>
      <c r="C87" s="1"/>
      <c r="D87" s="10">
        <f>D73*G87</f>
        <v>2399.4136215415019</v>
      </c>
      <c r="E87" s="11">
        <f>E73*G87</f>
        <v>1020.2313586956523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10592.305237154151</v>
      </c>
      <c r="C88" s="1"/>
      <c r="D88" s="10">
        <f>G88*D73</f>
        <v>7998.0454051383404</v>
      </c>
      <c r="E88" s="11">
        <f>G88*E73</f>
        <v>3400.7711956521739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7111.9763735177867</v>
      </c>
      <c r="C89" s="1"/>
      <c r="D89" s="10">
        <f>G89*D73</f>
        <v>5370.1162005928854</v>
      </c>
      <c r="E89" s="11">
        <f>G89*E73</f>
        <v>2283.3749456521741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17704.281610671937</v>
      </c>
      <c r="C90" s="1"/>
      <c r="D90" s="10">
        <f>G90*D73</f>
        <v>13368.161605731224</v>
      </c>
      <c r="E90" s="11">
        <f>G90*E73</f>
        <v>5684.1461413043471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35559.881867588934</v>
      </c>
      <c r="C91" s="1"/>
      <c r="D91" s="10">
        <f>G91*D73</f>
        <v>26850.581002964427</v>
      </c>
      <c r="E91" s="11">
        <f>G91*E73</f>
        <v>11416.874728260869</v>
      </c>
      <c r="G91" s="1">
        <f>H91/H74</f>
        <v>0.11610671936758894</v>
      </c>
      <c r="H91" s="43">
        <v>2.35</v>
      </c>
    </row>
    <row r="92" spans="1:8" ht="22.5">
      <c r="A92" s="13" t="s">
        <v>464</v>
      </c>
      <c r="B92" s="10">
        <f>G92*B73</f>
        <v>17250.32567193676</v>
      </c>
      <c r="C92" s="1"/>
      <c r="D92" s="10">
        <f>G92*D73</f>
        <v>13025.388231225295</v>
      </c>
      <c r="E92" s="11">
        <f>G92*E73</f>
        <v>5538.3988043478257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27842.630909090913</v>
      </c>
      <c r="C93" s="1"/>
      <c r="D93" s="10">
        <f>G93*D73</f>
        <v>21023.433636363639</v>
      </c>
      <c r="E93" s="11">
        <f>G93*E73</f>
        <v>8939.1700000000019</v>
      </c>
      <c r="G93" s="1">
        <f>H93/H74</f>
        <v>9.0909090909090925E-2</v>
      </c>
      <c r="H93" s="43">
        <v>1.84</v>
      </c>
    </row>
    <row r="94" spans="1:8" ht="45">
      <c r="A94" s="13" t="s">
        <v>466</v>
      </c>
      <c r="B94" s="10">
        <f>G94*B73</f>
        <v>39494.166669960476</v>
      </c>
      <c r="C94" s="1"/>
      <c r="D94" s="10">
        <f>G94*D73</f>
        <v>29821.283582015811</v>
      </c>
      <c r="E94" s="11">
        <f>G94*E73</f>
        <v>12680.01831521739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27993.949555335974</v>
      </c>
      <c r="C95" s="1"/>
      <c r="D95" s="10">
        <f>G95*D73</f>
        <v>21137.691427865615</v>
      </c>
      <c r="E95" s="11">
        <f>G95*E73</f>
        <v>8987.7524456521751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28447.905494071147</v>
      </c>
      <c r="C96" s="1"/>
      <c r="D96" s="10">
        <f>G96*D73</f>
        <v>21480.464802371542</v>
      </c>
      <c r="E96" s="11">
        <f>G96*E73</f>
        <v>9133.4997826086965</v>
      </c>
      <c r="G96" s="1">
        <f>H96/H74</f>
        <v>9.2885375494071151E-2</v>
      </c>
      <c r="H96" s="43">
        <v>1.88</v>
      </c>
    </row>
    <row r="97" spans="1:8" ht="56.25" customHeight="1">
      <c r="A97" s="13" t="s">
        <v>469</v>
      </c>
      <c r="B97" s="10">
        <f>G97*B73</f>
        <v>14375.271393280633</v>
      </c>
      <c r="C97" s="1"/>
      <c r="D97" s="10">
        <f>G97*D73</f>
        <v>10854.490192687746</v>
      </c>
      <c r="E97" s="11">
        <f>G97*E73</f>
        <v>4615.3323369565214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10894.94252964427</v>
      </c>
      <c r="C98" s="1"/>
      <c r="D98" s="10">
        <f>G98*D73</f>
        <v>8226.5609881422934</v>
      </c>
      <c r="E98" s="11">
        <f>G98*E73</f>
        <v>3497.9360869565216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8" t="s">
        <v>485</v>
      </c>
      <c r="C99" s="1"/>
      <c r="D99" s="8" t="s">
        <v>486</v>
      </c>
      <c r="E99" s="9" t="s">
        <v>487</v>
      </c>
    </row>
    <row r="100" spans="1:8" ht="12" thickBot="1">
      <c r="A100" s="20" t="s">
        <v>21</v>
      </c>
      <c r="B100" s="21" t="s">
        <v>488</v>
      </c>
      <c r="C100" s="1"/>
      <c r="D100" s="21" t="s">
        <v>489</v>
      </c>
      <c r="E100" s="22" t="s">
        <v>490</v>
      </c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-457.0311660079052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69:B70"/>
    <mergeCell ref="A1:C1"/>
    <mergeCell ref="A3:C3"/>
    <mergeCell ref="A5:C6"/>
    <mergeCell ref="A37:C38"/>
  </mergeCells>
  <phoneticPr fontId="10" type="noConversion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N106"/>
  <sheetViews>
    <sheetView topLeftCell="A97" workbookViewId="0">
      <selection activeCell="A102" sqref="A102:D106"/>
    </sheetView>
  </sheetViews>
  <sheetFormatPr defaultColWidth="7.5703125" defaultRowHeight="11.25"/>
  <cols>
    <col min="1" max="1" width="65.5703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5" width="0" style="1" hidden="1" customWidth="1"/>
    <col min="16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50.25" customHeight="1">
      <c r="A1" s="85" t="s">
        <v>804</v>
      </c>
      <c r="B1" s="85"/>
      <c r="C1" s="85"/>
    </row>
    <row r="2" spans="1:8" ht="15">
      <c r="A2" s="58"/>
      <c r="B2" s="58"/>
      <c r="C2" s="58"/>
    </row>
    <row r="3" spans="1:8" ht="29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696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345671.46</v>
      </c>
      <c r="C7" s="1"/>
      <c r="D7" s="5">
        <v>322917.62</v>
      </c>
      <c r="E7" s="6">
        <v>60795.67</v>
      </c>
    </row>
    <row r="8" spans="1:8">
      <c r="A8" s="18" t="s">
        <v>5</v>
      </c>
      <c r="B8" s="8" t="s">
        <v>491</v>
      </c>
      <c r="C8" s="1"/>
      <c r="D8" s="8" t="s">
        <v>492</v>
      </c>
      <c r="E8" s="9" t="s">
        <v>493</v>
      </c>
    </row>
    <row r="9" spans="1:8">
      <c r="A9" s="18" t="s">
        <v>6</v>
      </c>
      <c r="B9" s="10">
        <v>301861.77</v>
      </c>
      <c r="C9" s="1"/>
      <c r="D9" s="10">
        <v>273443.84000000003</v>
      </c>
      <c r="E9" s="11">
        <v>57533.38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1640.5530978260872</v>
      </c>
      <c r="C11" s="1"/>
      <c r="D11" s="10">
        <f>D9*G11</f>
        <v>1486.1078260869569</v>
      </c>
      <c r="E11" s="11">
        <f>E9*G11</f>
        <v>312.6814130434783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 ht="22.5">
      <c r="A13" s="13" t="s">
        <v>449</v>
      </c>
      <c r="B13" s="10">
        <f>B9*G13</f>
        <v>6711.3535820158113</v>
      </c>
      <c r="C13" s="1"/>
      <c r="D13" s="10">
        <f>D9*G13</f>
        <v>6079.5320158102786</v>
      </c>
      <c r="E13" s="11">
        <f>E9*G13</f>
        <v>1279.1512351778658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1491.4119071146249</v>
      </c>
      <c r="C14" s="1"/>
      <c r="D14" s="10">
        <f>D9*G14</f>
        <v>1351.0071146245064</v>
      </c>
      <c r="E14" s="11">
        <f>E9*G14</f>
        <v>284.25583003952573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1491.4119071146249</v>
      </c>
      <c r="C15" s="1"/>
      <c r="D15" s="10">
        <f>D9*G15</f>
        <v>1351.0071146245064</v>
      </c>
      <c r="E15" s="11">
        <f>E9*G15</f>
        <v>284.25583003952573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894.84714426877485</v>
      </c>
      <c r="C16" s="1"/>
      <c r="D16" s="10">
        <f>D9*G16</f>
        <v>810.60426877470366</v>
      </c>
      <c r="E16" s="11">
        <f>E9*G16</f>
        <v>170.55349802371543</v>
      </c>
      <c r="G16" s="1">
        <f>H16/H10</f>
        <v>2.964426877470356E-3</v>
      </c>
      <c r="H16" s="43">
        <v>0.06</v>
      </c>
    </row>
    <row r="17" spans="1:8" ht="22.5">
      <c r="A17" s="13" t="s">
        <v>453</v>
      </c>
      <c r="B17" s="10">
        <f>B9*G17</f>
        <v>13571.848354743084</v>
      </c>
      <c r="C17" s="1"/>
      <c r="D17" s="10">
        <f>D9*G17</f>
        <v>12294.164743083007</v>
      </c>
      <c r="E17" s="11">
        <f>G17*E9</f>
        <v>2586.7280533596841</v>
      </c>
      <c r="G17" s="1">
        <f>H17/H10</f>
        <v>4.4960474308300399E-2</v>
      </c>
      <c r="H17" s="43">
        <v>0.91</v>
      </c>
    </row>
    <row r="18" spans="1:8" ht="22.5">
      <c r="A18" s="13" t="s">
        <v>454</v>
      </c>
      <c r="B18" s="10">
        <f>B9*G18</f>
        <v>3131.9650049407119</v>
      </c>
      <c r="C18" s="1"/>
      <c r="D18" s="10">
        <f>D9*G18</f>
        <v>2837.1149407114631</v>
      </c>
      <c r="E18" s="11">
        <f>E9*G18</f>
        <v>596.93724308300398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20432.343127470362</v>
      </c>
      <c r="C19" s="1"/>
      <c r="D19" s="10">
        <f>D9*G19</f>
        <v>18508.797470355737</v>
      </c>
      <c r="E19" s="11">
        <f>E9*G19</f>
        <v>3894.3048715415025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596.56476284584994</v>
      </c>
      <c r="C20" s="1"/>
      <c r="D20" s="10">
        <f>D9*G20</f>
        <v>540.40284584980247</v>
      </c>
      <c r="E20" s="11">
        <f>E9*G20</f>
        <v>113.70233201581028</v>
      </c>
      <c r="G20" s="1">
        <f>H20/H10</f>
        <v>1.9762845849802375E-3</v>
      </c>
      <c r="H20" s="43">
        <v>0.04</v>
      </c>
    </row>
    <row r="21" spans="1:8" ht="61.5" customHeight="1">
      <c r="A21" s="13" t="s">
        <v>457</v>
      </c>
      <c r="B21" s="10">
        <f>B9*G21</f>
        <v>9694.1773962450607</v>
      </c>
      <c r="C21" s="1"/>
      <c r="D21" s="10">
        <f>D9*G21</f>
        <v>8781.5462450592895</v>
      </c>
      <c r="E21" s="11">
        <f>E9*G21</f>
        <v>1847.662895256917</v>
      </c>
      <c r="G21" s="1">
        <f>H21/H10</f>
        <v>3.2114624505928856E-2</v>
      </c>
      <c r="H21" s="43">
        <v>0.65</v>
      </c>
    </row>
    <row r="22" spans="1:8" ht="45" customHeight="1">
      <c r="A22" s="13" t="s">
        <v>458</v>
      </c>
      <c r="B22" s="10">
        <f>B9*G22</f>
        <v>1789.6942885375497</v>
      </c>
      <c r="C22" s="1"/>
      <c r="D22" s="10">
        <f>D9*G22</f>
        <v>1621.2085375494073</v>
      </c>
      <c r="E22" s="11">
        <f>E9*G22</f>
        <v>341.10699604743087</v>
      </c>
      <c r="G22" s="1">
        <f>H22/H10</f>
        <v>5.9288537549407119E-3</v>
      </c>
      <c r="H22" s="43">
        <v>0.12</v>
      </c>
    </row>
    <row r="23" spans="1:8" ht="33.75">
      <c r="A23" s="13" t="s">
        <v>459</v>
      </c>
      <c r="B23" s="10">
        <f>B9*G23</f>
        <v>3131.9650049407119</v>
      </c>
      <c r="C23" s="1"/>
      <c r="D23" s="10">
        <f>D9*G23</f>
        <v>2837.1149407114631</v>
      </c>
      <c r="E23" s="11">
        <f>E9*G23</f>
        <v>596.93724308300398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10439.883349802372</v>
      </c>
      <c r="C24" s="1"/>
      <c r="D24" s="10">
        <f>G24*D9</f>
        <v>9457.0498023715427</v>
      </c>
      <c r="E24" s="11">
        <f>G24*E9</f>
        <v>1989.7908102766798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7009.6359634387363</v>
      </c>
      <c r="C25" s="1"/>
      <c r="D25" s="10">
        <f>G25*D9</f>
        <v>6349.7334387351784</v>
      </c>
      <c r="E25" s="11">
        <f>G25*E9</f>
        <v>1336.0024011857709</v>
      </c>
      <c r="G25" s="1">
        <f>H25/H10</f>
        <v>2.3221343873517788E-2</v>
      </c>
      <c r="H25" s="43">
        <v>0.47</v>
      </c>
    </row>
    <row r="26" spans="1:8" ht="33.75">
      <c r="A26" s="13" t="s">
        <v>462</v>
      </c>
      <c r="B26" s="10">
        <f>G26*B9</f>
        <v>17449.519313241108</v>
      </c>
      <c r="C26" s="1"/>
      <c r="D26" s="10">
        <f>G26*D9</f>
        <v>15806.783241106721</v>
      </c>
      <c r="E26" s="11">
        <f>G26*E9</f>
        <v>3325.7932114624505</v>
      </c>
      <c r="G26" s="1">
        <f>H26/H10</f>
        <v>5.7806324110671936E-2</v>
      </c>
      <c r="H26" s="43">
        <v>1.17</v>
      </c>
    </row>
    <row r="27" spans="1:8" ht="33.75">
      <c r="A27" s="13" t="s">
        <v>463</v>
      </c>
      <c r="B27" s="10">
        <f>G27*B9</f>
        <v>35048.179817193683</v>
      </c>
      <c r="C27" s="1"/>
      <c r="D27" s="10">
        <f>G27*D9</f>
        <v>31748.667193675894</v>
      </c>
      <c r="E27" s="11">
        <f>G27*E9</f>
        <v>6680.0120059288538</v>
      </c>
      <c r="G27" s="1">
        <f>H27/H10</f>
        <v>0.11610671936758894</v>
      </c>
      <c r="H27" s="43">
        <v>2.35</v>
      </c>
    </row>
    <row r="28" spans="1:8" ht="33.75">
      <c r="A28" s="13" t="s">
        <v>464</v>
      </c>
      <c r="B28" s="10">
        <f>G28*B9</f>
        <v>17002.095741106721</v>
      </c>
      <c r="C28" s="1"/>
      <c r="D28" s="10">
        <f>G28*D9</f>
        <v>15401.48110671937</v>
      </c>
      <c r="E28" s="11">
        <f>G28*E9</f>
        <v>3240.5164624505928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27441.979090909099</v>
      </c>
      <c r="C29" s="1"/>
      <c r="D29" s="10">
        <f>G29*D9</f>
        <v>24858.530909090918</v>
      </c>
      <c r="E29" s="11">
        <f>G29*E9</f>
        <v>5230.3072727272738</v>
      </c>
      <c r="G29" s="1">
        <f>H29/H10</f>
        <v>9.0909090909090925E-2</v>
      </c>
      <c r="H29" s="43">
        <v>1.84</v>
      </c>
    </row>
    <row r="30" spans="1:8" ht="45">
      <c r="A30" s="13" t="s">
        <v>466</v>
      </c>
      <c r="B30" s="10">
        <f>G30*B9</f>
        <v>38925.850775691702</v>
      </c>
      <c r="C30" s="1"/>
      <c r="D30" s="10">
        <f>G30*D9</f>
        <v>35261.28569169961</v>
      </c>
      <c r="E30" s="11">
        <f>G30*E9</f>
        <v>7419.0771640316207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27591.120281620559</v>
      </c>
      <c r="C31" s="1"/>
      <c r="D31" s="10">
        <f>G31*D9</f>
        <v>24993.631620553366</v>
      </c>
      <c r="E31" s="11">
        <f>G31*E9</f>
        <v>5258.7328557312258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28038.543853754945</v>
      </c>
      <c r="C32" s="1"/>
      <c r="D32" s="10">
        <f>G32*D9</f>
        <v>25398.933754940714</v>
      </c>
      <c r="E32" s="11">
        <f>G32*E9</f>
        <v>5344.0096047430834</v>
      </c>
      <c r="G32" s="1">
        <f>H32/H10</f>
        <v>9.2885375494071151E-2</v>
      </c>
      <c r="H32" s="43">
        <v>1.88</v>
      </c>
    </row>
    <row r="33" spans="1:8" ht="45">
      <c r="A33" s="13" t="s">
        <v>469</v>
      </c>
      <c r="B33" s="10">
        <f>G33*B9</f>
        <v>14168.413117588934</v>
      </c>
      <c r="C33" s="1"/>
      <c r="D33" s="10">
        <f>G33*D9</f>
        <v>12834.567588932807</v>
      </c>
      <c r="E33" s="11">
        <f>G33*E9</f>
        <v>2700.4303853754941</v>
      </c>
      <c r="G33" s="1">
        <f>H33/H10</f>
        <v>4.6936758893280632E-2</v>
      </c>
      <c r="H33" s="43">
        <v>0.95</v>
      </c>
    </row>
    <row r="34" spans="1:8" ht="33.75">
      <c r="A34" s="13" t="s">
        <v>470</v>
      </c>
      <c r="B34" s="10">
        <f>G34*B9</f>
        <v>10738.165731225297</v>
      </c>
      <c r="C34" s="1"/>
      <c r="D34" s="10">
        <f>G34*D9</f>
        <v>9727.2512252964443</v>
      </c>
      <c r="E34" s="11">
        <f>G34*E9</f>
        <v>2046.6419762845851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8" t="s">
        <v>494</v>
      </c>
      <c r="C35" s="1"/>
      <c r="D35" s="8" t="s">
        <v>495</v>
      </c>
      <c r="E35" s="37">
        <v>157.29</v>
      </c>
    </row>
    <row r="36" spans="1:8" ht="12" thickBot="1">
      <c r="A36" s="20" t="s">
        <v>21</v>
      </c>
      <c r="B36" s="21" t="s">
        <v>496</v>
      </c>
      <c r="C36" s="1"/>
      <c r="D36" s="21" t="s">
        <v>497</v>
      </c>
      <c r="E36" s="22" t="s">
        <v>25</v>
      </c>
    </row>
    <row r="37" spans="1:8" s="69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322917.62</v>
      </c>
      <c r="C39" s="1"/>
      <c r="D39" s="1"/>
      <c r="E39" s="6">
        <v>60795.67</v>
      </c>
    </row>
    <row r="40" spans="1:8">
      <c r="A40" s="18" t="s">
        <v>5</v>
      </c>
      <c r="B40" s="8" t="s">
        <v>492</v>
      </c>
      <c r="C40" s="1"/>
      <c r="D40" s="1"/>
      <c r="E40" s="9" t="s">
        <v>493</v>
      </c>
    </row>
    <row r="41" spans="1:8">
      <c r="A41" s="18" t="s">
        <v>6</v>
      </c>
      <c r="B41" s="10">
        <v>273443.84000000003</v>
      </c>
      <c r="C41" s="1"/>
      <c r="D41" s="1"/>
      <c r="E41" s="11">
        <v>57533.38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1486.1078260869569</v>
      </c>
      <c r="C43" s="1"/>
      <c r="D43" s="1"/>
      <c r="E43" s="11">
        <f>E41*G43</f>
        <v>312.6814130434783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 ht="22.5">
      <c r="A45" s="13" t="s">
        <v>449</v>
      </c>
      <c r="B45" s="10">
        <f>B41*G45</f>
        <v>6079.5320158102786</v>
      </c>
      <c r="C45" s="1"/>
      <c r="D45" s="1"/>
      <c r="E45" s="11">
        <f>E41*G45</f>
        <v>1279.1512351778658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1351.0071146245064</v>
      </c>
      <c r="C46" s="1"/>
      <c r="D46" s="1"/>
      <c r="E46" s="11">
        <f>E41*G46</f>
        <v>284.25583003952573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1351.0071146245064</v>
      </c>
      <c r="C47" s="1"/>
      <c r="D47" s="1"/>
      <c r="E47" s="11">
        <f>E41*G47</f>
        <v>284.25583003952573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810.60426877470366</v>
      </c>
      <c r="C48" s="1"/>
      <c r="D48" s="1"/>
      <c r="E48" s="11">
        <f>E41*G48</f>
        <v>170.55349802371543</v>
      </c>
      <c r="G48" s="1">
        <f>H48/H42</f>
        <v>2.964426877470356E-3</v>
      </c>
      <c r="H48" s="43">
        <v>0.06</v>
      </c>
    </row>
    <row r="49" spans="1:8" ht="22.5">
      <c r="A49" s="13" t="s">
        <v>453</v>
      </c>
      <c r="B49" s="10">
        <f>B41*G49</f>
        <v>12294.164743083007</v>
      </c>
      <c r="C49" s="1"/>
      <c r="D49" s="1"/>
      <c r="E49" s="11">
        <f>G49*E41</f>
        <v>2586.7280533596841</v>
      </c>
      <c r="G49" s="1">
        <f>H49/H42</f>
        <v>4.4960474308300399E-2</v>
      </c>
      <c r="H49" s="43">
        <v>0.91</v>
      </c>
    </row>
    <row r="50" spans="1:8" ht="22.5">
      <c r="A50" s="13" t="s">
        <v>454</v>
      </c>
      <c r="B50" s="10">
        <f>B41*G50</f>
        <v>2837.1149407114631</v>
      </c>
      <c r="C50" s="1"/>
      <c r="D50" s="1"/>
      <c r="E50" s="11">
        <f>E41*G50</f>
        <v>596.93724308300398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18508.797470355737</v>
      </c>
      <c r="C51" s="1"/>
      <c r="D51" s="1"/>
      <c r="E51" s="11">
        <f>E41*G51</f>
        <v>3894.3048715415025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540.40284584980247</v>
      </c>
      <c r="C52" s="1"/>
      <c r="D52" s="1"/>
      <c r="E52" s="11">
        <f>E41*G52</f>
        <v>113.70233201581028</v>
      </c>
      <c r="G52" s="1">
        <f>H52/H42</f>
        <v>1.9762845849802375E-3</v>
      </c>
      <c r="H52" s="43">
        <v>0.04</v>
      </c>
    </row>
    <row r="53" spans="1:8" ht="56.25">
      <c r="A53" s="13" t="s">
        <v>457</v>
      </c>
      <c r="B53" s="10">
        <f>B41*G53</f>
        <v>8781.5462450592895</v>
      </c>
      <c r="C53" s="1"/>
      <c r="D53" s="1"/>
      <c r="E53" s="11">
        <f>E41*G53</f>
        <v>1847.662895256917</v>
      </c>
      <c r="G53" s="1">
        <f>H53/H42</f>
        <v>3.2114624505928856E-2</v>
      </c>
      <c r="H53" s="43">
        <v>0.65</v>
      </c>
    </row>
    <row r="54" spans="1:8" ht="33.75">
      <c r="A54" s="13" t="s">
        <v>458</v>
      </c>
      <c r="B54" s="10">
        <f>B41*G54</f>
        <v>1621.2085375494073</v>
      </c>
      <c r="C54" s="1"/>
      <c r="D54" s="1"/>
      <c r="E54" s="11">
        <f>E41*G54</f>
        <v>341.10699604743087</v>
      </c>
      <c r="G54" s="1">
        <f>H54/H42</f>
        <v>5.9288537549407119E-3</v>
      </c>
      <c r="H54" s="43">
        <v>0.12</v>
      </c>
    </row>
    <row r="55" spans="1:8" ht="33.75">
      <c r="A55" s="13" t="s">
        <v>459</v>
      </c>
      <c r="B55" s="10">
        <f>B41*G55</f>
        <v>2837.1149407114631</v>
      </c>
      <c r="C55" s="1"/>
      <c r="D55" s="1"/>
      <c r="E55" s="11">
        <f>E41*G55</f>
        <v>596.93724308300398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9457.0498023715427</v>
      </c>
      <c r="C56" s="1"/>
      <c r="D56" s="1"/>
      <c r="E56" s="11">
        <f>G56*E41</f>
        <v>1989.7908102766798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6349.7334387351784</v>
      </c>
      <c r="C57" s="1"/>
      <c r="D57" s="1"/>
      <c r="E57" s="11">
        <f>G57*E41</f>
        <v>1336.0024011857709</v>
      </c>
      <c r="G57" s="1">
        <f>H57/H42</f>
        <v>2.3221343873517788E-2</v>
      </c>
      <c r="H57" s="43">
        <v>0.47</v>
      </c>
    </row>
    <row r="58" spans="1:8" ht="33.75">
      <c r="A58" s="13" t="s">
        <v>462</v>
      </c>
      <c r="B58" s="10">
        <f>G58*B41</f>
        <v>15806.783241106721</v>
      </c>
      <c r="C58" s="1"/>
      <c r="D58" s="1"/>
      <c r="E58" s="11">
        <f>G58*E41</f>
        <v>3325.7932114624505</v>
      </c>
      <c r="G58" s="1">
        <f>H58/H42</f>
        <v>5.7806324110671936E-2</v>
      </c>
      <c r="H58" s="43">
        <v>1.17</v>
      </c>
    </row>
    <row r="59" spans="1:8" ht="33.75">
      <c r="A59" s="13" t="s">
        <v>463</v>
      </c>
      <c r="B59" s="10">
        <f>G59*B41</f>
        <v>31748.667193675894</v>
      </c>
      <c r="C59" s="1"/>
      <c r="D59" s="1"/>
      <c r="E59" s="11">
        <f>G59*E41</f>
        <v>6680.0120059288538</v>
      </c>
      <c r="G59" s="1">
        <f>H59/H42</f>
        <v>0.11610671936758894</v>
      </c>
      <c r="H59" s="43">
        <v>2.35</v>
      </c>
    </row>
    <row r="60" spans="1:8" ht="33.75">
      <c r="A60" s="13" t="s">
        <v>464</v>
      </c>
      <c r="B60" s="10">
        <f>G60*B41</f>
        <v>15401.48110671937</v>
      </c>
      <c r="C60" s="1"/>
      <c r="D60" s="1"/>
      <c r="E60" s="11">
        <f>G60*E41</f>
        <v>3240.5164624505928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24858.530909090918</v>
      </c>
      <c r="C61" s="1"/>
      <c r="D61" s="1"/>
      <c r="E61" s="11">
        <f>G61*E41</f>
        <v>5230.3072727272738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35261.28569169961</v>
      </c>
      <c r="C62" s="1"/>
      <c r="D62" s="1"/>
      <c r="E62" s="11">
        <f>G62*E41</f>
        <v>7419.0771640316207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24993.631620553366</v>
      </c>
      <c r="C63" s="1"/>
      <c r="D63" s="1"/>
      <c r="E63" s="11">
        <f>G63*E41</f>
        <v>5258.7328557312258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25398.933754940714</v>
      </c>
      <c r="C64" s="1"/>
      <c r="D64" s="1"/>
      <c r="E64" s="11">
        <f>G64*E41</f>
        <v>5344.0096047430834</v>
      </c>
      <c r="G64" s="1">
        <f>H64/H42</f>
        <v>9.2885375494071151E-2</v>
      </c>
      <c r="H64" s="43">
        <v>1.88</v>
      </c>
    </row>
    <row r="65" spans="1:8" ht="45">
      <c r="A65" s="13" t="s">
        <v>469</v>
      </c>
      <c r="B65" s="10">
        <f>G65*B41</f>
        <v>12834.567588932807</v>
      </c>
      <c r="C65" s="1"/>
      <c r="D65" s="1"/>
      <c r="E65" s="11">
        <f>G65*E41</f>
        <v>2700.4303853754941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9727.2512252964443</v>
      </c>
      <c r="C66" s="1"/>
      <c r="D66" s="1"/>
      <c r="E66" s="11">
        <f>G66*E41</f>
        <v>2046.6419762845851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8" t="s">
        <v>495</v>
      </c>
      <c r="C67" s="1"/>
      <c r="D67" s="1"/>
      <c r="E67" s="37">
        <v>157.29</v>
      </c>
    </row>
    <row r="68" spans="1:8" ht="12" thickBot="1">
      <c r="A68" s="20" t="s">
        <v>21</v>
      </c>
      <c r="B68" s="21" t="s">
        <v>497</v>
      </c>
      <c r="C68" s="1"/>
      <c r="D68" s="1"/>
      <c r="E68" s="22" t="s">
        <v>25</v>
      </c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345671.46</v>
      </c>
      <c r="C71" s="1"/>
      <c r="D71" s="5">
        <v>322917.62</v>
      </c>
      <c r="E71" s="6">
        <v>60795.67</v>
      </c>
    </row>
    <row r="72" spans="1:8">
      <c r="A72" s="18" t="s">
        <v>5</v>
      </c>
      <c r="B72" s="8" t="s">
        <v>491</v>
      </c>
      <c r="C72" s="1"/>
      <c r="D72" s="8" t="s">
        <v>492</v>
      </c>
      <c r="E72" s="9" t="s">
        <v>493</v>
      </c>
    </row>
    <row r="73" spans="1:8">
      <c r="A73" s="18" t="s">
        <v>6</v>
      </c>
      <c r="B73" s="10">
        <v>301861.77</v>
      </c>
      <c r="C73" s="1"/>
      <c r="D73" s="10">
        <v>273443.84000000003</v>
      </c>
      <c r="E73" s="11">
        <v>57533.38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1640.5530978260872</v>
      </c>
      <c r="C75" s="1"/>
      <c r="D75" s="10">
        <f>D73*G75</f>
        <v>1486.1078260869569</v>
      </c>
      <c r="E75" s="11">
        <f>E73*G75</f>
        <v>312.6814130434783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 ht="22.5">
      <c r="A77" s="13" t="s">
        <v>449</v>
      </c>
      <c r="B77" s="10">
        <f>B73*G77</f>
        <v>6711.3535820158113</v>
      </c>
      <c r="C77" s="1"/>
      <c r="D77" s="10">
        <f>D73*G77</f>
        <v>6079.5320158102786</v>
      </c>
      <c r="E77" s="11">
        <f>E73*G77</f>
        <v>1279.1512351778658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1491.4119071146249</v>
      </c>
      <c r="C78" s="1"/>
      <c r="D78" s="10">
        <f>D73*G78</f>
        <v>1351.0071146245064</v>
      </c>
      <c r="E78" s="11">
        <f>E73*G78</f>
        <v>284.25583003952573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1491.4119071146249</v>
      </c>
      <c r="C79" s="1"/>
      <c r="D79" s="10">
        <f>D73*G79</f>
        <v>1351.0071146245064</v>
      </c>
      <c r="E79" s="11">
        <f>E73*G79</f>
        <v>284.25583003952573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894.84714426877485</v>
      </c>
      <c r="C80" s="1"/>
      <c r="D80" s="10">
        <f>D73*G80</f>
        <v>810.60426877470366</v>
      </c>
      <c r="E80" s="11">
        <f>E73*G80</f>
        <v>170.55349802371543</v>
      </c>
      <c r="G80" s="1">
        <f>H80/H74</f>
        <v>2.964426877470356E-3</v>
      </c>
      <c r="H80" s="43">
        <v>0.06</v>
      </c>
    </row>
    <row r="81" spans="1:8" ht="22.5">
      <c r="A81" s="13" t="s">
        <v>453</v>
      </c>
      <c r="B81" s="10">
        <f>B73*G81</f>
        <v>13571.848354743084</v>
      </c>
      <c r="C81" s="1"/>
      <c r="D81" s="10">
        <f>D73*G81</f>
        <v>12294.164743083007</v>
      </c>
      <c r="E81" s="11">
        <f>G81*E73</f>
        <v>2586.7280533596841</v>
      </c>
      <c r="G81" s="1">
        <f>H81/H74</f>
        <v>4.4960474308300399E-2</v>
      </c>
      <c r="H81" s="43">
        <v>0.91</v>
      </c>
    </row>
    <row r="82" spans="1:8" ht="22.5">
      <c r="A82" s="13" t="s">
        <v>454</v>
      </c>
      <c r="B82" s="10">
        <f>B73*G82</f>
        <v>3131.9650049407119</v>
      </c>
      <c r="C82" s="1"/>
      <c r="D82" s="10">
        <f>D73*G82</f>
        <v>2837.1149407114631</v>
      </c>
      <c r="E82" s="11">
        <f>E73*G82</f>
        <v>596.93724308300398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20432.343127470362</v>
      </c>
      <c r="C83" s="1"/>
      <c r="D83" s="10">
        <f>D73*G83</f>
        <v>18508.797470355737</v>
      </c>
      <c r="E83" s="11">
        <f>E73*G83</f>
        <v>3894.3048715415025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596.56476284584994</v>
      </c>
      <c r="C84" s="1"/>
      <c r="D84" s="10">
        <f>D73*G84</f>
        <v>540.40284584980247</v>
      </c>
      <c r="E84" s="11">
        <f>E73*G84</f>
        <v>113.70233201581028</v>
      </c>
      <c r="G84" s="1">
        <f>H84/H74</f>
        <v>1.9762845849802375E-3</v>
      </c>
      <c r="H84" s="43">
        <v>0.04</v>
      </c>
    </row>
    <row r="85" spans="1:8" ht="56.25">
      <c r="A85" s="13" t="s">
        <v>457</v>
      </c>
      <c r="B85" s="10">
        <f>B73*G85</f>
        <v>9694.1773962450607</v>
      </c>
      <c r="C85" s="1"/>
      <c r="D85" s="10">
        <f>D73*G85</f>
        <v>8781.5462450592895</v>
      </c>
      <c r="E85" s="11">
        <f>E73*G85</f>
        <v>1847.662895256917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1789.6942885375497</v>
      </c>
      <c r="C86" s="1"/>
      <c r="D86" s="10">
        <f>D73*G86</f>
        <v>1621.2085375494073</v>
      </c>
      <c r="E86" s="11">
        <f>E73*G86</f>
        <v>341.10699604743087</v>
      </c>
      <c r="G86" s="1">
        <f>H86/H74</f>
        <v>5.9288537549407119E-3</v>
      </c>
      <c r="H86" s="43">
        <v>0.12</v>
      </c>
    </row>
    <row r="87" spans="1:8" ht="33.75">
      <c r="A87" s="13" t="s">
        <v>459</v>
      </c>
      <c r="B87" s="10">
        <f>B73*G87</f>
        <v>3131.9650049407119</v>
      </c>
      <c r="C87" s="1"/>
      <c r="D87" s="10">
        <f>D73*G87</f>
        <v>2837.1149407114631</v>
      </c>
      <c r="E87" s="11">
        <f>E73*G87</f>
        <v>596.93724308300398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10439.883349802372</v>
      </c>
      <c r="C88" s="1"/>
      <c r="D88" s="10">
        <f>G88*D73</f>
        <v>9457.0498023715427</v>
      </c>
      <c r="E88" s="11">
        <f>G88*E73</f>
        <v>1989.7908102766798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7009.6359634387363</v>
      </c>
      <c r="C89" s="1"/>
      <c r="D89" s="10">
        <f>G89*D73</f>
        <v>6349.7334387351784</v>
      </c>
      <c r="E89" s="11">
        <f>G89*E73</f>
        <v>1336.0024011857709</v>
      </c>
      <c r="G89" s="1">
        <f>H89/H74</f>
        <v>2.3221343873517788E-2</v>
      </c>
      <c r="H89" s="43">
        <v>0.47</v>
      </c>
    </row>
    <row r="90" spans="1:8" ht="33.75">
      <c r="A90" s="13" t="s">
        <v>462</v>
      </c>
      <c r="B90" s="10">
        <f>G90*B73</f>
        <v>17449.519313241108</v>
      </c>
      <c r="C90" s="1"/>
      <c r="D90" s="10">
        <f>G90*D73</f>
        <v>15806.783241106721</v>
      </c>
      <c r="E90" s="11">
        <f>G90*E73</f>
        <v>3325.7932114624505</v>
      </c>
      <c r="G90" s="1">
        <f>H90/H74</f>
        <v>5.7806324110671936E-2</v>
      </c>
      <c r="H90" s="43">
        <v>1.17</v>
      </c>
    </row>
    <row r="91" spans="1:8" ht="33.75">
      <c r="A91" s="13" t="s">
        <v>463</v>
      </c>
      <c r="B91" s="10">
        <f>G91*B73</f>
        <v>35048.179817193683</v>
      </c>
      <c r="C91" s="1"/>
      <c r="D91" s="10">
        <f>G91*D73</f>
        <v>31748.667193675894</v>
      </c>
      <c r="E91" s="11">
        <f>G91*E73</f>
        <v>6680.0120059288538</v>
      </c>
      <c r="G91" s="1">
        <f>H91/H74</f>
        <v>0.11610671936758894</v>
      </c>
      <c r="H91" s="43">
        <v>2.35</v>
      </c>
    </row>
    <row r="92" spans="1:8" ht="33.75">
      <c r="A92" s="13" t="s">
        <v>464</v>
      </c>
      <c r="B92" s="10">
        <f>G92*B73</f>
        <v>17002.095741106721</v>
      </c>
      <c r="C92" s="1"/>
      <c r="D92" s="10">
        <f>G92*D73</f>
        <v>15401.48110671937</v>
      </c>
      <c r="E92" s="11">
        <f>G92*E73</f>
        <v>3240.5164624505928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27441.979090909099</v>
      </c>
      <c r="C93" s="1"/>
      <c r="D93" s="10">
        <f>G93*D73</f>
        <v>24858.530909090918</v>
      </c>
      <c r="E93" s="11">
        <f>G93*E73</f>
        <v>5230.3072727272738</v>
      </c>
      <c r="G93" s="1">
        <f>H93/H74</f>
        <v>9.0909090909090925E-2</v>
      </c>
      <c r="H93" s="43">
        <v>1.84</v>
      </c>
    </row>
    <row r="94" spans="1:8" ht="45">
      <c r="A94" s="13" t="s">
        <v>466</v>
      </c>
      <c r="B94" s="10">
        <f>G94*B73</f>
        <v>38925.850775691702</v>
      </c>
      <c r="C94" s="1"/>
      <c r="D94" s="10">
        <f>G94*D73</f>
        <v>35261.28569169961</v>
      </c>
      <c r="E94" s="11">
        <f>G94*E73</f>
        <v>7419.0771640316207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27591.120281620559</v>
      </c>
      <c r="C95" s="1"/>
      <c r="D95" s="10">
        <f>G95*D73</f>
        <v>24993.631620553366</v>
      </c>
      <c r="E95" s="11">
        <f>G95*E73</f>
        <v>5258.7328557312258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28038.543853754945</v>
      </c>
      <c r="C96" s="1"/>
      <c r="D96" s="10">
        <f>G96*D73</f>
        <v>25398.933754940714</v>
      </c>
      <c r="E96" s="11">
        <f>G96*E73</f>
        <v>5344.0096047430834</v>
      </c>
      <c r="G96" s="1">
        <f>H96/H74</f>
        <v>9.2885375494071151E-2</v>
      </c>
      <c r="H96" s="43">
        <v>1.88</v>
      </c>
    </row>
    <row r="97" spans="1:8" ht="45">
      <c r="A97" s="13" t="s">
        <v>469</v>
      </c>
      <c r="B97" s="10">
        <f>G97*B73</f>
        <v>14168.413117588934</v>
      </c>
      <c r="C97" s="1"/>
      <c r="D97" s="10">
        <f>G97*D73</f>
        <v>12834.567588932807</v>
      </c>
      <c r="E97" s="11">
        <f>G97*E73</f>
        <v>2700.4303853754941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10738.165731225297</v>
      </c>
      <c r="C98" s="1"/>
      <c r="D98" s="10">
        <f>G98*D73</f>
        <v>9727.2512252964443</v>
      </c>
      <c r="E98" s="11">
        <f>G98*E73</f>
        <v>2046.6419762845851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8" t="s">
        <v>494</v>
      </c>
      <c r="C99" s="1"/>
      <c r="D99" s="8" t="s">
        <v>495</v>
      </c>
      <c r="E99" s="37">
        <v>157.29</v>
      </c>
    </row>
    <row r="100" spans="1:8" ht="12" thickBot="1">
      <c r="A100" s="20" t="s">
        <v>21</v>
      </c>
      <c r="B100" s="21" t="s">
        <v>496</v>
      </c>
      <c r="C100" s="1"/>
      <c r="D100" s="21" t="s">
        <v>497</v>
      </c>
      <c r="E100" s="22" t="s">
        <v>25</v>
      </c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-540.40284584980247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69:B70"/>
    <mergeCell ref="A1:C1"/>
    <mergeCell ref="A3:C3"/>
    <mergeCell ref="A5:C6"/>
    <mergeCell ref="A37:C38"/>
  </mergeCells>
  <phoneticPr fontId="10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106"/>
  <sheetViews>
    <sheetView topLeftCell="A94" workbookViewId="0">
      <selection activeCell="R109" sqref="R109"/>
    </sheetView>
  </sheetViews>
  <sheetFormatPr defaultColWidth="7.5703125" defaultRowHeight="11.25"/>
  <cols>
    <col min="1" max="1" width="72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5" customHeight="1">
      <c r="A1" s="85" t="s">
        <v>805</v>
      </c>
      <c r="B1" s="85"/>
      <c r="C1" s="85"/>
    </row>
    <row r="2" spans="1:8" ht="15">
      <c r="A2" s="58"/>
      <c r="B2" s="58"/>
      <c r="C2" s="58"/>
    </row>
    <row r="3" spans="1:8" ht="34.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697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358196.33</v>
      </c>
      <c r="C7" s="1"/>
      <c r="D7" s="5">
        <v>306757.02</v>
      </c>
      <c r="E7" s="6">
        <v>86554.13</v>
      </c>
    </row>
    <row r="8" spans="1:8">
      <c r="A8" s="18" t="s">
        <v>5</v>
      </c>
      <c r="B8" s="10" t="s">
        <v>498</v>
      </c>
      <c r="C8" s="1"/>
      <c r="D8" s="10" t="s">
        <v>499</v>
      </c>
      <c r="E8" s="11" t="s">
        <v>500</v>
      </c>
    </row>
    <row r="9" spans="1:8">
      <c r="A9" s="18" t="s">
        <v>6</v>
      </c>
      <c r="B9" s="10">
        <v>306320.52</v>
      </c>
      <c r="C9" s="1"/>
      <c r="D9" s="10">
        <v>248225.22</v>
      </c>
      <c r="E9" s="11">
        <v>84824.79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1664.7854347826089</v>
      </c>
      <c r="C11" s="1"/>
      <c r="D11" s="10">
        <f>D9*G11</f>
        <v>1349.0501086956524</v>
      </c>
      <c r="E11" s="11">
        <f>E9*G11</f>
        <v>461.00429347826088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6810.4858695652192</v>
      </c>
      <c r="C13" s="1"/>
      <c r="D13" s="10">
        <f>D9*G13</f>
        <v>5518.8413537549413</v>
      </c>
      <c r="E13" s="11">
        <f>E9*G13</f>
        <v>1885.92665513834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1513.4413043478264</v>
      </c>
      <c r="C14" s="1"/>
      <c r="D14" s="10">
        <f>D9*G14</f>
        <v>1226.4091897233204</v>
      </c>
      <c r="E14" s="11">
        <f>E9*G14</f>
        <v>419.09481225296446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1513.4413043478264</v>
      </c>
      <c r="C15" s="1"/>
      <c r="D15" s="10">
        <f>D9*G15</f>
        <v>1226.4091897233204</v>
      </c>
      <c r="E15" s="11">
        <f>E9*G15</f>
        <v>419.09481225296446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908.06478260869574</v>
      </c>
      <c r="C16" s="1"/>
      <c r="D16" s="10">
        <f>D9*G16</f>
        <v>735.84551383399219</v>
      </c>
      <c r="E16" s="11">
        <f>E9*G16</f>
        <v>251.45688735177865</v>
      </c>
      <c r="G16" s="1">
        <f>H16/H10</f>
        <v>2.964426877470356E-3</v>
      </c>
      <c r="H16" s="43">
        <v>0.06</v>
      </c>
    </row>
    <row r="17" spans="1:8">
      <c r="A17" s="13" t="s">
        <v>453</v>
      </c>
      <c r="B17" s="10">
        <f>B9*G17</f>
        <v>13772.31586956522</v>
      </c>
      <c r="C17" s="1"/>
      <c r="D17" s="10">
        <f>D9*G17</f>
        <v>11160.323626482215</v>
      </c>
      <c r="E17" s="11">
        <f>G17*E9</f>
        <v>3813.7627915019762</v>
      </c>
      <c r="G17" s="1">
        <f>H17/H10</f>
        <v>4.4960474308300399E-2</v>
      </c>
      <c r="H17" s="43">
        <v>0.91</v>
      </c>
    </row>
    <row r="18" spans="1:8" ht="22.5">
      <c r="A18" s="13" t="s">
        <v>454</v>
      </c>
      <c r="B18" s="10">
        <f>B9*G18</f>
        <v>3178.2267391304354</v>
      </c>
      <c r="C18" s="1"/>
      <c r="D18" s="10">
        <f>D9*G18</f>
        <v>2575.4592984189726</v>
      </c>
      <c r="E18" s="11">
        <f>E9*G18</f>
        <v>880.09910573122534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20734.145869565222</v>
      </c>
      <c r="C19" s="1"/>
      <c r="D19" s="10">
        <f>D9*G19</f>
        <v>16801.805899209488</v>
      </c>
      <c r="E19" s="11">
        <f>E9*G19</f>
        <v>5741.5989278656134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605.37652173913057</v>
      </c>
      <c r="C20" s="1"/>
      <c r="D20" s="10">
        <f>D9*G20</f>
        <v>490.56367588932812</v>
      </c>
      <c r="E20" s="11">
        <f>E9*G20</f>
        <v>167.63792490118578</v>
      </c>
      <c r="G20" s="1">
        <f>H20/H10</f>
        <v>1.9762845849802375E-3</v>
      </c>
      <c r="H20" s="43">
        <v>0.04</v>
      </c>
    </row>
    <row r="21" spans="1:8" ht="54.75" customHeight="1">
      <c r="A21" s="13" t="s">
        <v>457</v>
      </c>
      <c r="B21" s="10">
        <f>B9*G21</f>
        <v>9837.3684782608707</v>
      </c>
      <c r="C21" s="1"/>
      <c r="D21" s="10">
        <f>D9*G21</f>
        <v>7971.6597332015817</v>
      </c>
      <c r="E21" s="11">
        <f>E9*G21</f>
        <v>2724.1162796442686</v>
      </c>
      <c r="G21" s="1">
        <f>H21/H10</f>
        <v>3.2114624505928856E-2</v>
      </c>
      <c r="H21" s="43">
        <v>0.65</v>
      </c>
    </row>
    <row r="22" spans="1:8" ht="33.75">
      <c r="A22" s="13" t="s">
        <v>458</v>
      </c>
      <c r="B22" s="10">
        <f>B9*G22</f>
        <v>1816.1295652173915</v>
      </c>
      <c r="C22" s="1"/>
      <c r="D22" s="10">
        <f>D9*G22</f>
        <v>1471.6910276679844</v>
      </c>
      <c r="E22" s="11">
        <f>E9*G22</f>
        <v>502.91377470355729</v>
      </c>
      <c r="G22" s="1">
        <f>H22/H10</f>
        <v>5.9288537549407119E-3</v>
      </c>
      <c r="H22" s="43">
        <v>0.12</v>
      </c>
    </row>
    <row r="23" spans="1:8" ht="22.5">
      <c r="A23" s="13" t="s">
        <v>459</v>
      </c>
      <c r="B23" s="10">
        <f>B9*G23</f>
        <v>3178.2267391304354</v>
      </c>
      <c r="C23" s="1"/>
      <c r="D23" s="10">
        <f>D9*G23</f>
        <v>2575.4592984189726</v>
      </c>
      <c r="E23" s="11">
        <f>E9*G23</f>
        <v>880.09910573122534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10594.089130434784</v>
      </c>
      <c r="C24" s="1"/>
      <c r="D24" s="10">
        <f>G24*D9</f>
        <v>8584.8643280632423</v>
      </c>
      <c r="E24" s="11">
        <f>G24*E9</f>
        <v>2933.6636857707508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7113.1741304347834</v>
      </c>
      <c r="C25" s="1"/>
      <c r="D25" s="10">
        <f>G25*D9</f>
        <v>5764.1231916996048</v>
      </c>
      <c r="E25" s="11">
        <f>G25*E9</f>
        <v>1969.7456175889329</v>
      </c>
      <c r="G25" s="1">
        <f>H25/H10</f>
        <v>2.3221343873517788E-2</v>
      </c>
      <c r="H25" s="43">
        <v>0.47</v>
      </c>
    </row>
    <row r="26" spans="1:8" ht="22.5">
      <c r="A26" s="13" t="s">
        <v>462</v>
      </c>
      <c r="B26" s="10">
        <f>G26*B9</f>
        <v>17707.263260869568</v>
      </c>
      <c r="C26" s="1"/>
      <c r="D26" s="10">
        <f>G26*D9</f>
        <v>14348.987519762846</v>
      </c>
      <c r="E26" s="11">
        <f>G26*E9</f>
        <v>4903.4093033596837</v>
      </c>
      <c r="G26" s="1">
        <f>H26/H10</f>
        <v>5.7806324110671936E-2</v>
      </c>
      <c r="H26" s="43">
        <v>1.17</v>
      </c>
    </row>
    <row r="27" spans="1:8" ht="22.5">
      <c r="A27" s="13" t="s">
        <v>463</v>
      </c>
      <c r="B27" s="10">
        <f>G27*B9</f>
        <v>35565.870652173915</v>
      </c>
      <c r="C27" s="1"/>
      <c r="D27" s="10">
        <f>G27*D9</f>
        <v>28820.615958498027</v>
      </c>
      <c r="E27" s="11">
        <f>G27*E9</f>
        <v>9848.7280879446644</v>
      </c>
      <c r="G27" s="1">
        <f>H27/H10</f>
        <v>0.11610671936758894</v>
      </c>
      <c r="H27" s="43">
        <v>2.35</v>
      </c>
    </row>
    <row r="28" spans="1:8" ht="33.75">
      <c r="A28" s="13" t="s">
        <v>464</v>
      </c>
      <c r="B28" s="10">
        <f>G28*B9</f>
        <v>17253.230869565217</v>
      </c>
      <c r="C28" s="1"/>
      <c r="D28" s="10">
        <f>G28*D9</f>
        <v>13981.06476284585</v>
      </c>
      <c r="E28" s="11">
        <f>G28*E9</f>
        <v>4777.6808596837946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27847.320000000007</v>
      </c>
      <c r="C29" s="1"/>
      <c r="D29" s="10">
        <f>G29*D9</f>
        <v>22565.929090909096</v>
      </c>
      <c r="E29" s="11">
        <f>G29*E9</f>
        <v>7711.3445454545463</v>
      </c>
      <c r="G29" s="1">
        <f>H29/H10</f>
        <v>9.0909090909090925E-2</v>
      </c>
      <c r="H29" s="43">
        <v>1.84</v>
      </c>
    </row>
    <row r="30" spans="1:8" ht="45">
      <c r="A30" s="13" t="s">
        <v>466</v>
      </c>
      <c r="B30" s="10">
        <f>G30*B9</f>
        <v>39500.818043478263</v>
      </c>
      <c r="C30" s="1"/>
      <c r="D30" s="10">
        <f>G30*D9</f>
        <v>32009.279851778658</v>
      </c>
      <c r="E30" s="11">
        <f>G30*E9</f>
        <v>10938.374599802371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27998.664130434787</v>
      </c>
      <c r="C31" s="1"/>
      <c r="D31" s="10">
        <f>G31*D9</f>
        <v>22688.570009881427</v>
      </c>
      <c r="E31" s="11">
        <f>G31*E9</f>
        <v>7753.2540266798424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28452.696521739133</v>
      </c>
      <c r="C32" s="1"/>
      <c r="D32" s="10">
        <f>G32*D9</f>
        <v>23056.492766798419</v>
      </c>
      <c r="E32" s="11">
        <f>G32*E9</f>
        <v>7878.9824703557315</v>
      </c>
      <c r="G32" s="1">
        <f>H32/H10</f>
        <v>9.2885375494071151E-2</v>
      </c>
      <c r="H32" s="43">
        <v>1.88</v>
      </c>
    </row>
    <row r="33" spans="1:8" ht="45">
      <c r="A33" s="13" t="s">
        <v>469</v>
      </c>
      <c r="B33" s="10">
        <f>G33*B9</f>
        <v>14377.692391304348</v>
      </c>
      <c r="C33" s="1"/>
      <c r="D33" s="10">
        <f>G33*D9</f>
        <v>11650.887302371542</v>
      </c>
      <c r="E33" s="11">
        <f>G33*E9</f>
        <v>3981.4007164031618</v>
      </c>
      <c r="G33" s="1">
        <f>H33/H10</f>
        <v>4.6936758893280632E-2</v>
      </c>
      <c r="H33" s="43">
        <v>0.95</v>
      </c>
    </row>
    <row r="34" spans="1:8" ht="33.75">
      <c r="A34" s="13" t="s">
        <v>470</v>
      </c>
      <c r="B34" s="10">
        <f>G34*B9</f>
        <v>10896.777391304349</v>
      </c>
      <c r="C34" s="1"/>
      <c r="D34" s="10">
        <f>G34*D9</f>
        <v>8830.1461660079058</v>
      </c>
      <c r="E34" s="11">
        <f>G34*E9</f>
        <v>3017.4826482213439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10" t="s">
        <v>501</v>
      </c>
      <c r="C35" s="1"/>
      <c r="D35" s="10" t="s">
        <v>502</v>
      </c>
      <c r="E35" s="11">
        <v>-99.22</v>
      </c>
    </row>
    <row r="36" spans="1:8" ht="12" thickBot="1">
      <c r="A36" s="20" t="s">
        <v>21</v>
      </c>
      <c r="B36" s="21" t="s">
        <v>503</v>
      </c>
      <c r="C36" s="1"/>
      <c r="D36" s="21" t="s">
        <v>504</v>
      </c>
      <c r="E36" s="28">
        <v>-42.88</v>
      </c>
    </row>
    <row r="37" spans="1:8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306757.02</v>
      </c>
      <c r="C39" s="1"/>
      <c r="D39" s="1"/>
      <c r="E39" s="6">
        <v>86554.13</v>
      </c>
    </row>
    <row r="40" spans="1:8">
      <c r="A40" s="18" t="s">
        <v>5</v>
      </c>
      <c r="B40" s="10" t="s">
        <v>499</v>
      </c>
      <c r="C40" s="1"/>
      <c r="D40" s="1"/>
      <c r="E40" s="11" t="s">
        <v>500</v>
      </c>
    </row>
    <row r="41" spans="1:8">
      <c r="A41" s="18" t="s">
        <v>6</v>
      </c>
      <c r="B41" s="10">
        <v>248225.22</v>
      </c>
      <c r="C41" s="1"/>
      <c r="D41" s="1"/>
      <c r="E41" s="11">
        <v>84824.79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1349.0501086956524</v>
      </c>
      <c r="C43" s="1"/>
      <c r="D43" s="1"/>
      <c r="E43" s="11">
        <f>E41*G43</f>
        <v>461.00429347826088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5518.8413537549413</v>
      </c>
      <c r="C45" s="1"/>
      <c r="D45" s="1"/>
      <c r="E45" s="11">
        <f>E41*G45</f>
        <v>1885.92665513834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1226.4091897233204</v>
      </c>
      <c r="C46" s="1"/>
      <c r="D46" s="1"/>
      <c r="E46" s="11">
        <f>E41*G46</f>
        <v>419.09481225296446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1226.4091897233204</v>
      </c>
      <c r="C47" s="1"/>
      <c r="D47" s="1"/>
      <c r="E47" s="11">
        <f>E41*G47</f>
        <v>419.09481225296446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735.84551383399219</v>
      </c>
      <c r="C48" s="1"/>
      <c r="D48" s="1"/>
      <c r="E48" s="11">
        <f>E41*G48</f>
        <v>251.45688735177865</v>
      </c>
      <c r="G48" s="1">
        <f>H48/H42</f>
        <v>2.964426877470356E-3</v>
      </c>
      <c r="H48" s="43">
        <v>0.06</v>
      </c>
    </row>
    <row r="49" spans="1:8">
      <c r="A49" s="13" t="s">
        <v>453</v>
      </c>
      <c r="B49" s="10">
        <f>B41*G49</f>
        <v>11160.323626482215</v>
      </c>
      <c r="C49" s="1"/>
      <c r="D49" s="1"/>
      <c r="E49" s="11">
        <f>G49*E41</f>
        <v>3813.7627915019762</v>
      </c>
      <c r="G49" s="1">
        <f>H49/H42</f>
        <v>4.4960474308300399E-2</v>
      </c>
      <c r="H49" s="43">
        <v>0.91</v>
      </c>
    </row>
    <row r="50" spans="1:8" ht="22.5">
      <c r="A50" s="13" t="s">
        <v>454</v>
      </c>
      <c r="B50" s="10">
        <f>B41*G50</f>
        <v>2575.4592984189726</v>
      </c>
      <c r="C50" s="1"/>
      <c r="D50" s="1"/>
      <c r="E50" s="11">
        <f>E41*G50</f>
        <v>880.09910573122534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16801.805899209488</v>
      </c>
      <c r="C51" s="1"/>
      <c r="D51" s="1"/>
      <c r="E51" s="11">
        <f>E41*G51</f>
        <v>5741.5989278656134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490.56367588932812</v>
      </c>
      <c r="C52" s="1"/>
      <c r="D52" s="1"/>
      <c r="E52" s="11">
        <f>E41*G52</f>
        <v>167.63792490118578</v>
      </c>
      <c r="G52" s="1">
        <f>H52/H42</f>
        <v>1.9762845849802375E-3</v>
      </c>
      <c r="H52" s="43">
        <v>0.04</v>
      </c>
    </row>
    <row r="53" spans="1:8" ht="46.5" customHeight="1">
      <c r="A53" s="13" t="s">
        <v>457</v>
      </c>
      <c r="B53" s="10">
        <f>B41*G53</f>
        <v>7971.6597332015817</v>
      </c>
      <c r="C53" s="1"/>
      <c r="D53" s="1"/>
      <c r="E53" s="11">
        <f>E41*G53</f>
        <v>2724.1162796442686</v>
      </c>
      <c r="G53" s="1">
        <f>H53/H42</f>
        <v>3.2114624505928856E-2</v>
      </c>
      <c r="H53" s="43">
        <v>0.65</v>
      </c>
    </row>
    <row r="54" spans="1:8" ht="41.25" customHeight="1">
      <c r="A54" s="13" t="s">
        <v>458</v>
      </c>
      <c r="B54" s="10">
        <f>B41*G54</f>
        <v>1471.6910276679844</v>
      </c>
      <c r="C54" s="1"/>
      <c r="D54" s="1"/>
      <c r="E54" s="11">
        <f>E41*G54</f>
        <v>502.91377470355729</v>
      </c>
      <c r="G54" s="1">
        <f>H54/H42</f>
        <v>5.9288537549407119E-3</v>
      </c>
      <c r="H54" s="43">
        <v>0.12</v>
      </c>
    </row>
    <row r="55" spans="1:8" ht="22.5">
      <c r="A55" s="13" t="s">
        <v>459</v>
      </c>
      <c r="B55" s="10">
        <f>B41*G55</f>
        <v>2575.4592984189726</v>
      </c>
      <c r="C55" s="1"/>
      <c r="D55" s="1"/>
      <c r="E55" s="11">
        <f>E41*G55</f>
        <v>880.09910573122534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8584.8643280632423</v>
      </c>
      <c r="C56" s="1"/>
      <c r="D56" s="1"/>
      <c r="E56" s="11">
        <f>G56*E41</f>
        <v>2933.6636857707508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5764.1231916996048</v>
      </c>
      <c r="C57" s="1"/>
      <c r="D57" s="1"/>
      <c r="E57" s="11">
        <f>G57*E41</f>
        <v>1969.7456175889329</v>
      </c>
      <c r="G57" s="1">
        <f>H57/H42</f>
        <v>2.3221343873517788E-2</v>
      </c>
      <c r="H57" s="43">
        <v>0.47</v>
      </c>
    </row>
    <row r="58" spans="1:8" ht="22.5">
      <c r="A58" s="13" t="s">
        <v>462</v>
      </c>
      <c r="B58" s="10">
        <f>G58*B41</f>
        <v>14348.987519762846</v>
      </c>
      <c r="C58" s="1"/>
      <c r="D58" s="1"/>
      <c r="E58" s="11">
        <f>G58*E41</f>
        <v>4903.4093033596837</v>
      </c>
      <c r="G58" s="1">
        <f>H58/H42</f>
        <v>5.7806324110671936E-2</v>
      </c>
      <c r="H58" s="43">
        <v>1.17</v>
      </c>
    </row>
    <row r="59" spans="1:8" ht="22.5">
      <c r="A59" s="13" t="s">
        <v>463</v>
      </c>
      <c r="B59" s="10">
        <f>G59*B41</f>
        <v>28820.615958498027</v>
      </c>
      <c r="C59" s="1"/>
      <c r="D59" s="1"/>
      <c r="E59" s="11">
        <f>G59*E41</f>
        <v>9848.7280879446644</v>
      </c>
      <c r="G59" s="1">
        <f>H59/H42</f>
        <v>0.11610671936758894</v>
      </c>
      <c r="H59" s="43">
        <v>2.35</v>
      </c>
    </row>
    <row r="60" spans="1:8" ht="33.75">
      <c r="A60" s="13" t="s">
        <v>464</v>
      </c>
      <c r="B60" s="10">
        <f>G60*B41</f>
        <v>13981.06476284585</v>
      </c>
      <c r="C60" s="1"/>
      <c r="D60" s="1"/>
      <c r="E60" s="11">
        <f>G60*E41</f>
        <v>4777.6808596837946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22565.929090909096</v>
      </c>
      <c r="C61" s="1"/>
      <c r="D61" s="1"/>
      <c r="E61" s="11">
        <f>G61*E41</f>
        <v>7711.3445454545463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32009.279851778658</v>
      </c>
      <c r="C62" s="1"/>
      <c r="D62" s="1"/>
      <c r="E62" s="11">
        <f>G62*E41</f>
        <v>10938.374599802371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22688.570009881427</v>
      </c>
      <c r="C63" s="1"/>
      <c r="D63" s="1"/>
      <c r="E63" s="11">
        <f>G63*E41</f>
        <v>7753.2540266798424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23056.492766798419</v>
      </c>
      <c r="C64" s="1"/>
      <c r="D64" s="1"/>
      <c r="E64" s="11">
        <f>G64*E41</f>
        <v>7878.9824703557315</v>
      </c>
      <c r="G64" s="1">
        <f>H64/H42</f>
        <v>9.2885375494071151E-2</v>
      </c>
      <c r="H64" s="43">
        <v>1.88</v>
      </c>
    </row>
    <row r="65" spans="1:8" ht="45">
      <c r="A65" s="13" t="s">
        <v>469</v>
      </c>
      <c r="B65" s="10">
        <f>G65*B41</f>
        <v>11650.887302371542</v>
      </c>
      <c r="C65" s="1"/>
      <c r="D65" s="1"/>
      <c r="E65" s="11">
        <f>G65*E41</f>
        <v>3981.4007164031618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8830.1461660079058</v>
      </c>
      <c r="C66" s="1"/>
      <c r="D66" s="1"/>
      <c r="E66" s="11">
        <f>G66*E41</f>
        <v>3017.4826482213439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10" t="s">
        <v>502</v>
      </c>
      <c r="C67" s="1"/>
      <c r="D67" s="1"/>
      <c r="E67" s="11">
        <v>-99.22</v>
      </c>
    </row>
    <row r="68" spans="1:8" ht="12" thickBot="1">
      <c r="A68" s="20" t="s">
        <v>21</v>
      </c>
      <c r="B68" s="21" t="s">
        <v>504</v>
      </c>
      <c r="C68" s="1"/>
      <c r="D68" s="1"/>
      <c r="E68" s="28">
        <v>-42.88</v>
      </c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358196.33</v>
      </c>
      <c r="C71" s="1"/>
      <c r="D71" s="5">
        <v>306757.02</v>
      </c>
      <c r="E71" s="6">
        <v>86554.13</v>
      </c>
    </row>
    <row r="72" spans="1:8">
      <c r="A72" s="18" t="s">
        <v>5</v>
      </c>
      <c r="B72" s="10" t="s">
        <v>498</v>
      </c>
      <c r="C72" s="1"/>
      <c r="D72" s="10" t="s">
        <v>499</v>
      </c>
      <c r="E72" s="11" t="s">
        <v>500</v>
      </c>
    </row>
    <row r="73" spans="1:8">
      <c r="A73" s="18" t="s">
        <v>6</v>
      </c>
      <c r="B73" s="10">
        <v>306320.52</v>
      </c>
      <c r="C73" s="1"/>
      <c r="D73" s="10">
        <v>248225.22</v>
      </c>
      <c r="E73" s="11">
        <v>84824.79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1664.7854347826089</v>
      </c>
      <c r="C75" s="1"/>
      <c r="D75" s="10">
        <f>D73*G75</f>
        <v>1349.0501086956524</v>
      </c>
      <c r="E75" s="11">
        <f>E73*G75</f>
        <v>461.00429347826088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6810.4858695652192</v>
      </c>
      <c r="C77" s="1"/>
      <c r="D77" s="10">
        <f>D73*G77</f>
        <v>5518.8413537549413</v>
      </c>
      <c r="E77" s="11">
        <f>E73*G77</f>
        <v>1885.92665513834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1513.4413043478264</v>
      </c>
      <c r="C78" s="1"/>
      <c r="D78" s="10">
        <f>D73*G78</f>
        <v>1226.4091897233204</v>
      </c>
      <c r="E78" s="11">
        <f>E73*G78</f>
        <v>419.09481225296446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1513.4413043478264</v>
      </c>
      <c r="C79" s="1"/>
      <c r="D79" s="10">
        <f>D73*G79</f>
        <v>1226.4091897233204</v>
      </c>
      <c r="E79" s="11">
        <f>E73*G79</f>
        <v>419.09481225296446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908.06478260869574</v>
      </c>
      <c r="C80" s="1"/>
      <c r="D80" s="10">
        <f>D73*G80</f>
        <v>735.84551383399219</v>
      </c>
      <c r="E80" s="11">
        <f>E73*G80</f>
        <v>251.45688735177865</v>
      </c>
      <c r="G80" s="1">
        <f>H80/H74</f>
        <v>2.964426877470356E-3</v>
      </c>
      <c r="H80" s="43">
        <v>0.06</v>
      </c>
    </row>
    <row r="81" spans="1:8">
      <c r="A81" s="13" t="s">
        <v>453</v>
      </c>
      <c r="B81" s="10">
        <f>B73*G81</f>
        <v>13772.31586956522</v>
      </c>
      <c r="C81" s="1"/>
      <c r="D81" s="10">
        <f>D73*G81</f>
        <v>11160.323626482215</v>
      </c>
      <c r="E81" s="11">
        <f>G81*E73</f>
        <v>3813.7627915019762</v>
      </c>
      <c r="G81" s="1">
        <f>H81/H74</f>
        <v>4.4960474308300399E-2</v>
      </c>
      <c r="H81" s="43">
        <v>0.91</v>
      </c>
    </row>
    <row r="82" spans="1:8" ht="22.5">
      <c r="A82" s="13" t="s">
        <v>454</v>
      </c>
      <c r="B82" s="10">
        <f>B73*G82</f>
        <v>3178.2267391304354</v>
      </c>
      <c r="C82" s="1"/>
      <c r="D82" s="10">
        <f>D73*G82</f>
        <v>2575.4592984189726</v>
      </c>
      <c r="E82" s="11">
        <f>E73*G82</f>
        <v>880.09910573122534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20734.145869565222</v>
      </c>
      <c r="C83" s="1"/>
      <c r="D83" s="10">
        <f>D73*G83</f>
        <v>16801.805899209488</v>
      </c>
      <c r="E83" s="11">
        <f>E73*G83</f>
        <v>5741.5989278656134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605.37652173913057</v>
      </c>
      <c r="C84" s="1"/>
      <c r="D84" s="10">
        <f>D73*G84</f>
        <v>490.56367588932812</v>
      </c>
      <c r="E84" s="11">
        <f>E73*G84</f>
        <v>167.63792490118578</v>
      </c>
      <c r="G84" s="1">
        <f>H84/H74</f>
        <v>1.9762845849802375E-3</v>
      </c>
      <c r="H84" s="43">
        <v>0.04</v>
      </c>
    </row>
    <row r="85" spans="1:8" ht="56.25">
      <c r="A85" s="13" t="s">
        <v>457</v>
      </c>
      <c r="B85" s="10">
        <f>B73*G85</f>
        <v>9837.3684782608707</v>
      </c>
      <c r="C85" s="1"/>
      <c r="D85" s="10">
        <f>D73*G85</f>
        <v>7971.6597332015817</v>
      </c>
      <c r="E85" s="11">
        <f>E73*G85</f>
        <v>2724.1162796442686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1816.1295652173915</v>
      </c>
      <c r="C86" s="1"/>
      <c r="D86" s="10">
        <f>D73*G86</f>
        <v>1471.6910276679844</v>
      </c>
      <c r="E86" s="11">
        <f>E73*G86</f>
        <v>502.91377470355729</v>
      </c>
      <c r="G86" s="1">
        <f>H86/H74</f>
        <v>5.9288537549407119E-3</v>
      </c>
      <c r="H86" s="43">
        <v>0.12</v>
      </c>
    </row>
    <row r="87" spans="1:8" ht="22.5">
      <c r="A87" s="13" t="s">
        <v>459</v>
      </c>
      <c r="B87" s="10">
        <f>B73*G87</f>
        <v>3178.2267391304354</v>
      </c>
      <c r="C87" s="1"/>
      <c r="D87" s="10">
        <f>D73*G87</f>
        <v>2575.4592984189726</v>
      </c>
      <c r="E87" s="11">
        <f>E73*G87</f>
        <v>880.09910573122534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10594.089130434784</v>
      </c>
      <c r="C88" s="1"/>
      <c r="D88" s="10">
        <f>G88*D73</f>
        <v>8584.8643280632423</v>
      </c>
      <c r="E88" s="11">
        <f>G88*E73</f>
        <v>2933.6636857707508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7113.1741304347834</v>
      </c>
      <c r="C89" s="1"/>
      <c r="D89" s="10">
        <f>G89*D73</f>
        <v>5764.1231916996048</v>
      </c>
      <c r="E89" s="11">
        <f>G89*E73</f>
        <v>1969.7456175889329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17707.263260869568</v>
      </c>
      <c r="C90" s="1"/>
      <c r="D90" s="10">
        <f>G90*D73</f>
        <v>14348.987519762846</v>
      </c>
      <c r="E90" s="11">
        <f>G90*E73</f>
        <v>4903.4093033596837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35565.870652173915</v>
      </c>
      <c r="C91" s="1"/>
      <c r="D91" s="10">
        <f>G91*D73</f>
        <v>28820.615958498027</v>
      </c>
      <c r="E91" s="11">
        <f>G91*E73</f>
        <v>9848.7280879446644</v>
      </c>
      <c r="G91" s="1">
        <f>H91/H74</f>
        <v>0.11610671936758894</v>
      </c>
      <c r="H91" s="43">
        <v>2.35</v>
      </c>
    </row>
    <row r="92" spans="1:8" ht="33.75">
      <c r="A92" s="13" t="s">
        <v>464</v>
      </c>
      <c r="B92" s="10">
        <f>G92*B73</f>
        <v>17253.230869565217</v>
      </c>
      <c r="C92" s="1"/>
      <c r="D92" s="10">
        <f>G92*D73</f>
        <v>13981.06476284585</v>
      </c>
      <c r="E92" s="11">
        <f>G92*E73</f>
        <v>4777.6808596837946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27847.320000000007</v>
      </c>
      <c r="C93" s="1"/>
      <c r="D93" s="10">
        <f>G93*D73</f>
        <v>22565.929090909096</v>
      </c>
      <c r="E93" s="11">
        <f>G93*E73</f>
        <v>7711.3445454545463</v>
      </c>
      <c r="G93" s="1">
        <f>H93/H74</f>
        <v>9.0909090909090925E-2</v>
      </c>
      <c r="H93" s="43">
        <v>1.84</v>
      </c>
    </row>
    <row r="94" spans="1:8" ht="45">
      <c r="A94" s="13" t="s">
        <v>466</v>
      </c>
      <c r="B94" s="10">
        <f>G94*B73</f>
        <v>39500.818043478263</v>
      </c>
      <c r="C94" s="1"/>
      <c r="D94" s="10">
        <f>G94*D73</f>
        <v>32009.279851778658</v>
      </c>
      <c r="E94" s="11">
        <f>G94*E73</f>
        <v>10938.374599802371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27998.664130434787</v>
      </c>
      <c r="C95" s="1"/>
      <c r="D95" s="10">
        <f>G95*D73</f>
        <v>22688.570009881427</v>
      </c>
      <c r="E95" s="11">
        <f>G95*E73</f>
        <v>7753.2540266798424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28452.696521739133</v>
      </c>
      <c r="C96" s="1"/>
      <c r="D96" s="10">
        <f>G96*D73</f>
        <v>23056.492766798419</v>
      </c>
      <c r="E96" s="11">
        <f>G96*E73</f>
        <v>7878.9824703557315</v>
      </c>
      <c r="G96" s="1">
        <f>H96/H74</f>
        <v>9.2885375494071151E-2</v>
      </c>
      <c r="H96" s="43">
        <v>1.88</v>
      </c>
    </row>
    <row r="97" spans="1:8" ht="45">
      <c r="A97" s="13" t="s">
        <v>469</v>
      </c>
      <c r="B97" s="10">
        <f>G97*B73</f>
        <v>14377.692391304348</v>
      </c>
      <c r="C97" s="1"/>
      <c r="D97" s="10">
        <f>G97*D73</f>
        <v>11650.887302371542</v>
      </c>
      <c r="E97" s="11">
        <f>G97*E73</f>
        <v>3981.4007164031618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10896.777391304349</v>
      </c>
      <c r="C98" s="1"/>
      <c r="D98" s="10">
        <f>G98*D73</f>
        <v>8830.1461660079058</v>
      </c>
      <c r="E98" s="11">
        <f>G98*E73</f>
        <v>3017.4826482213439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10" t="s">
        <v>501</v>
      </c>
      <c r="C99" s="1"/>
      <c r="D99" s="10" t="s">
        <v>502</v>
      </c>
      <c r="E99" s="11">
        <v>-99.22</v>
      </c>
    </row>
    <row r="100" spans="1:8" ht="12" thickBot="1">
      <c r="A100" s="20" t="s">
        <v>21</v>
      </c>
      <c r="B100" s="21" t="s">
        <v>503</v>
      </c>
      <c r="C100" s="1"/>
      <c r="D100" s="21" t="s">
        <v>504</v>
      </c>
      <c r="E100" s="28">
        <v>-42.88</v>
      </c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-490.56367588932812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37:C38"/>
    <mergeCell ref="A69:B70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topLeftCell="A43" workbookViewId="0">
      <selection activeCell="A63" sqref="A63:D67"/>
    </sheetView>
  </sheetViews>
  <sheetFormatPr defaultColWidth="7.5703125" defaultRowHeight="11.25"/>
  <cols>
    <col min="1" max="1" width="54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7" ht="50.25" customHeight="1">
      <c r="A1" s="85" t="s">
        <v>632</v>
      </c>
      <c r="B1" s="85"/>
      <c r="C1" s="85"/>
    </row>
    <row r="2" spans="1:7" ht="15">
      <c r="A2" s="58"/>
      <c r="B2" s="58"/>
      <c r="C2" s="58"/>
    </row>
    <row r="3" spans="1:7" ht="30" customHeight="1">
      <c r="A3" s="86" t="s">
        <v>606</v>
      </c>
      <c r="B3" s="87"/>
      <c r="C3" s="88"/>
    </row>
    <row r="4" spans="1:7" ht="12.75">
      <c r="A4" s="59" t="s">
        <v>607</v>
      </c>
      <c r="B4" s="61" t="s">
        <v>633</v>
      </c>
    </row>
    <row r="5" spans="1:7">
      <c r="A5" s="86" t="s">
        <v>609</v>
      </c>
      <c r="B5" s="87"/>
      <c r="C5" s="88"/>
    </row>
    <row r="6" spans="1:7" ht="12" thickBot="1">
      <c r="A6" s="89"/>
      <c r="B6" s="90"/>
      <c r="C6" s="91"/>
    </row>
    <row r="7" spans="1:7">
      <c r="A7" s="17" t="s">
        <v>4</v>
      </c>
      <c r="B7" s="5">
        <v>212443.32</v>
      </c>
      <c r="C7" s="1"/>
      <c r="D7" s="5">
        <v>197555.72</v>
      </c>
      <c r="E7" s="6">
        <v>98074.05</v>
      </c>
    </row>
    <row r="8" spans="1:7" ht="12.75" customHeight="1">
      <c r="A8" s="18" t="s">
        <v>5</v>
      </c>
      <c r="B8" s="8" t="s">
        <v>36</v>
      </c>
      <c r="C8" s="1"/>
      <c r="D8" s="8" t="s">
        <v>37</v>
      </c>
      <c r="E8" s="9" t="s">
        <v>38</v>
      </c>
    </row>
    <row r="9" spans="1:7" ht="12.75" customHeight="1">
      <c r="A9" s="18" t="s">
        <v>6</v>
      </c>
      <c r="B9" s="10">
        <v>157429.07999999999</v>
      </c>
      <c r="C9" s="1"/>
      <c r="D9" s="10">
        <v>146340.49</v>
      </c>
      <c r="E9" s="11">
        <v>74708.69</v>
      </c>
    </row>
    <row r="10" spans="1:7" ht="12.75" customHeight="1">
      <c r="A10" s="12" t="s">
        <v>7</v>
      </c>
      <c r="B10" s="10"/>
      <c r="C10" s="1"/>
      <c r="D10" s="10"/>
      <c r="E10" s="11"/>
    </row>
    <row r="11" spans="1:7" ht="12.75" customHeight="1">
      <c r="A11" s="13" t="s">
        <v>19</v>
      </c>
      <c r="B11" s="10">
        <f>B9*G11</f>
        <v>28.80952164</v>
      </c>
      <c r="C11" s="1"/>
      <c r="D11" s="10">
        <f>D9*G11</f>
        <v>26.780309669999998</v>
      </c>
      <c r="E11" s="11">
        <f>E9*G11</f>
        <v>13.671690270000001</v>
      </c>
      <c r="G11" s="1">
        <v>1.83E-4</v>
      </c>
    </row>
    <row r="12" spans="1:7" ht="12.75" customHeight="1">
      <c r="A12" s="13" t="s">
        <v>9</v>
      </c>
      <c r="B12" s="10">
        <f>B9*G12</f>
        <v>20263.169174039998</v>
      </c>
      <c r="C12" s="1"/>
      <c r="D12" s="10">
        <f>D9*G12</f>
        <v>18835.923489369998</v>
      </c>
      <c r="E12" s="11">
        <f>E9*G12</f>
        <v>9615.9796159699999</v>
      </c>
      <c r="G12" s="1">
        <v>0.12871299999999999</v>
      </c>
    </row>
    <row r="13" spans="1:7" ht="12.75" customHeight="1">
      <c r="A13" s="13" t="s">
        <v>10</v>
      </c>
      <c r="B13" s="10">
        <f>B9*G13</f>
        <v>24968.881804319997</v>
      </c>
      <c r="C13" s="1"/>
      <c r="D13" s="10">
        <f>D9*G13</f>
        <v>23210.187075959999</v>
      </c>
      <c r="E13" s="11">
        <f>E9*G13</f>
        <v>11849.09706876</v>
      </c>
      <c r="G13" s="1">
        <v>0.15860399999999999</v>
      </c>
    </row>
    <row r="14" spans="1:7" ht="12.75" customHeight="1">
      <c r="A14" s="13" t="s">
        <v>11</v>
      </c>
      <c r="B14" s="10">
        <f>B9*G14</f>
        <v>13060.631334959999</v>
      </c>
      <c r="C14" s="1"/>
      <c r="D14" s="10">
        <f>D9*G14</f>
        <v>12140.699731379998</v>
      </c>
      <c r="E14" s="11">
        <f>E9*G14</f>
        <v>6197.9823397800001</v>
      </c>
      <c r="G14" s="1">
        <v>8.2961999999999994E-2</v>
      </c>
    </row>
    <row r="15" spans="1:7" ht="12.75" customHeight="1">
      <c r="A15" s="13" t="s">
        <v>12</v>
      </c>
      <c r="B15" s="10">
        <f>B9*G15</f>
        <v>22472.05659552</v>
      </c>
      <c r="C15" s="1"/>
      <c r="D15" s="10">
        <f>D9*G15</f>
        <v>20889.226904560001</v>
      </c>
      <c r="E15" s="11">
        <f>G15*E9</f>
        <v>10664.217245360001</v>
      </c>
      <c r="G15" s="1">
        <v>0.14274400000000001</v>
      </c>
    </row>
    <row r="16" spans="1:7" ht="22.5">
      <c r="A16" s="13" t="s">
        <v>13</v>
      </c>
      <c r="B16" s="10">
        <f>B9*G16</f>
        <v>18438.56613684</v>
      </c>
      <c r="C16" s="1"/>
      <c r="D16" s="10">
        <f>D9*G16</f>
        <v>17139.837210270001</v>
      </c>
      <c r="E16" s="11">
        <f>E9*G16</f>
        <v>8750.1058988700006</v>
      </c>
      <c r="G16" s="1">
        <v>0.117123</v>
      </c>
    </row>
    <row r="17" spans="1:7" ht="12.75" customHeight="1">
      <c r="A17" s="13" t="s">
        <v>14</v>
      </c>
      <c r="B17" s="10">
        <f>B9*G17</f>
        <v>672.22217160000002</v>
      </c>
      <c r="C17" s="1"/>
      <c r="D17" s="10">
        <f>D9*G17</f>
        <v>624.87389229999997</v>
      </c>
      <c r="E17" s="11">
        <f>E9*G17</f>
        <v>319.00610630000006</v>
      </c>
      <c r="G17" s="1">
        <v>4.2700000000000004E-3</v>
      </c>
    </row>
    <row r="18" spans="1:7" ht="12.75" customHeight="1">
      <c r="A18" s="13" t="s">
        <v>15</v>
      </c>
      <c r="B18" s="10">
        <f>B9*G18</f>
        <v>24392.691371519999</v>
      </c>
      <c r="C18" s="1"/>
      <c r="D18" s="10">
        <f>D9*G18</f>
        <v>22674.58088256</v>
      </c>
      <c r="E18" s="11">
        <f>E9*G18</f>
        <v>11575.66326336</v>
      </c>
      <c r="G18" s="1">
        <v>0.154944</v>
      </c>
    </row>
    <row r="19" spans="1:7" ht="22.5">
      <c r="A19" s="13" t="s">
        <v>16</v>
      </c>
      <c r="B19" s="10">
        <f>B9*G19</f>
        <v>29098.404001799998</v>
      </c>
      <c r="C19" s="1"/>
      <c r="D19" s="10">
        <f>D9*G19</f>
        <v>27048.844469149997</v>
      </c>
      <c r="E19" s="11">
        <f>E9*G19</f>
        <v>13808.78071615</v>
      </c>
      <c r="G19" s="1">
        <v>0.184835</v>
      </c>
    </row>
    <row r="20" spans="1:7" ht="12.75" customHeight="1">
      <c r="A20" s="13" t="s">
        <v>17</v>
      </c>
      <c r="B20" s="10">
        <f>B9*G20</f>
        <v>4033.4904586799998</v>
      </c>
      <c r="C20" s="1"/>
      <c r="D20" s="10">
        <f>D9*G20</f>
        <v>3749.3896942900001</v>
      </c>
      <c r="E20" s="11">
        <f>E9*G20</f>
        <v>1914.1113464900002</v>
      </c>
      <c r="G20" s="1">
        <v>2.5621000000000001E-2</v>
      </c>
    </row>
    <row r="21" spans="1:7" ht="12.75" customHeight="1">
      <c r="A21" s="18" t="s">
        <v>18</v>
      </c>
      <c r="B21" s="10" t="s">
        <v>39</v>
      </c>
      <c r="C21" s="1"/>
      <c r="D21" s="10" t="s">
        <v>40</v>
      </c>
      <c r="E21" s="11" t="s">
        <v>41</v>
      </c>
    </row>
    <row r="22" spans="1:7" ht="13.5" customHeight="1" thickBot="1">
      <c r="A22" s="20" t="s">
        <v>21</v>
      </c>
      <c r="B22" s="21"/>
      <c r="C22" s="1"/>
      <c r="D22" s="21" t="s">
        <v>25</v>
      </c>
      <c r="E22" s="22"/>
    </row>
    <row r="23" spans="1:7">
      <c r="A23" s="92" t="s">
        <v>611</v>
      </c>
      <c r="B23" s="92"/>
      <c r="C23" s="92"/>
    </row>
    <row r="24" spans="1:7" ht="12" thickBot="1">
      <c r="A24" s="92"/>
      <c r="B24" s="92"/>
      <c r="C24" s="92"/>
    </row>
    <row r="25" spans="1:7">
      <c r="A25" s="17" t="s">
        <v>4</v>
      </c>
      <c r="B25" s="5">
        <v>197555.72</v>
      </c>
      <c r="C25" s="5"/>
      <c r="D25" s="1"/>
      <c r="E25" s="6">
        <v>98074.05</v>
      </c>
    </row>
    <row r="26" spans="1:7" ht="12.75" customHeight="1">
      <c r="A26" s="18" t="s">
        <v>5</v>
      </c>
      <c r="B26" s="8" t="s">
        <v>37</v>
      </c>
      <c r="C26" s="8"/>
      <c r="D26" s="1"/>
      <c r="E26" s="9" t="s">
        <v>38</v>
      </c>
    </row>
    <row r="27" spans="1:7" ht="12.75" customHeight="1">
      <c r="A27" s="18" t="s">
        <v>6</v>
      </c>
      <c r="B27" s="10">
        <v>146340.49</v>
      </c>
      <c r="C27" s="10"/>
      <c r="D27" s="1"/>
      <c r="E27" s="11">
        <v>74708.69</v>
      </c>
    </row>
    <row r="28" spans="1:7" ht="12.75" customHeight="1">
      <c r="A28" s="12" t="s">
        <v>7</v>
      </c>
      <c r="B28" s="10"/>
      <c r="C28" s="10"/>
      <c r="D28" s="1"/>
      <c r="E28" s="11"/>
    </row>
    <row r="29" spans="1:7" ht="12.75" customHeight="1">
      <c r="A29" s="13" t="s">
        <v>19</v>
      </c>
      <c r="B29" s="10">
        <f>B27*G29</f>
        <v>26.780309669999998</v>
      </c>
      <c r="C29" s="10"/>
      <c r="D29" s="1"/>
      <c r="E29" s="11">
        <f>E27*G29</f>
        <v>13.671690270000001</v>
      </c>
      <c r="G29" s="1">
        <v>1.83E-4</v>
      </c>
    </row>
    <row r="30" spans="1:7" ht="12.75" customHeight="1">
      <c r="A30" s="13" t="s">
        <v>9</v>
      </c>
      <c r="B30" s="10">
        <f>B27*G30</f>
        <v>18835.923489369998</v>
      </c>
      <c r="C30" s="10"/>
      <c r="D30" s="1"/>
      <c r="E30" s="11">
        <f>E27*G30</f>
        <v>9615.9796159699999</v>
      </c>
      <c r="G30" s="1">
        <v>0.12871299999999999</v>
      </c>
    </row>
    <row r="31" spans="1:7" ht="12.75" customHeight="1">
      <c r="A31" s="13" t="s">
        <v>10</v>
      </c>
      <c r="B31" s="10">
        <f>B27*G31</f>
        <v>23210.187075959999</v>
      </c>
      <c r="C31" s="10"/>
      <c r="D31" s="1"/>
      <c r="E31" s="11">
        <f>E27*G31</f>
        <v>11849.09706876</v>
      </c>
      <c r="G31" s="1">
        <v>0.15860399999999999</v>
      </c>
    </row>
    <row r="32" spans="1:7" ht="12.75" customHeight="1">
      <c r="A32" s="13" t="s">
        <v>11</v>
      </c>
      <c r="B32" s="10">
        <f>B27*G32</f>
        <v>12140.699731379998</v>
      </c>
      <c r="C32" s="10"/>
      <c r="D32" s="1"/>
      <c r="E32" s="11">
        <f>E27*G32</f>
        <v>6197.9823397800001</v>
      </c>
      <c r="G32" s="1">
        <v>8.2961999999999994E-2</v>
      </c>
    </row>
    <row r="33" spans="1:7" ht="12.75" customHeight="1">
      <c r="A33" s="13" t="s">
        <v>12</v>
      </c>
      <c r="B33" s="10">
        <f>B27*G33</f>
        <v>20889.226904560001</v>
      </c>
      <c r="C33" s="10"/>
      <c r="D33" s="1"/>
      <c r="E33" s="11">
        <f>G33*E27</f>
        <v>10664.217245360001</v>
      </c>
      <c r="G33" s="1">
        <v>0.14274400000000001</v>
      </c>
    </row>
    <row r="34" spans="1:7" ht="22.5">
      <c r="A34" s="13" t="s">
        <v>13</v>
      </c>
      <c r="B34" s="10">
        <f>B27*G34</f>
        <v>17139.837210270001</v>
      </c>
      <c r="C34" s="10"/>
      <c r="D34" s="1"/>
      <c r="E34" s="11">
        <f>E27*G34</f>
        <v>8750.1058988700006</v>
      </c>
      <c r="G34" s="1">
        <v>0.117123</v>
      </c>
    </row>
    <row r="35" spans="1:7" ht="12.75" customHeight="1">
      <c r="A35" s="13" t="s">
        <v>14</v>
      </c>
      <c r="B35" s="10">
        <f>B27*G35</f>
        <v>624.87389229999997</v>
      </c>
      <c r="C35" s="10"/>
      <c r="D35" s="1"/>
      <c r="E35" s="11">
        <f>E27*G35</f>
        <v>319.00610630000006</v>
      </c>
      <c r="G35" s="1">
        <v>4.2700000000000004E-3</v>
      </c>
    </row>
    <row r="36" spans="1:7" ht="12.75" customHeight="1">
      <c r="A36" s="13" t="s">
        <v>15</v>
      </c>
      <c r="B36" s="10">
        <f>B27*G36</f>
        <v>22674.58088256</v>
      </c>
      <c r="C36" s="10"/>
      <c r="D36" s="1"/>
      <c r="E36" s="11">
        <f>E27*G36</f>
        <v>11575.66326336</v>
      </c>
      <c r="G36" s="1">
        <v>0.154944</v>
      </c>
    </row>
    <row r="37" spans="1:7" ht="22.5">
      <c r="A37" s="13" t="s">
        <v>16</v>
      </c>
      <c r="B37" s="10">
        <f>B27*G37</f>
        <v>27048.844469149997</v>
      </c>
      <c r="C37" s="10"/>
      <c r="D37" s="1"/>
      <c r="E37" s="11">
        <f>E27*G37</f>
        <v>13808.78071615</v>
      </c>
      <c r="G37" s="1">
        <v>0.184835</v>
      </c>
    </row>
    <row r="38" spans="1:7" ht="12.75" customHeight="1">
      <c r="A38" s="13" t="s">
        <v>17</v>
      </c>
      <c r="B38" s="10">
        <f>B27*G38</f>
        <v>3749.3896942900001</v>
      </c>
      <c r="C38" s="10"/>
      <c r="D38" s="1"/>
      <c r="E38" s="11">
        <f>E27*G38</f>
        <v>1914.1113464900002</v>
      </c>
      <c r="G38" s="1">
        <v>2.5621000000000001E-2</v>
      </c>
    </row>
    <row r="39" spans="1:7" ht="12.75" customHeight="1">
      <c r="A39" s="18" t="s">
        <v>18</v>
      </c>
      <c r="B39" s="10" t="s">
        <v>40</v>
      </c>
      <c r="C39" s="10"/>
      <c r="D39" s="1"/>
      <c r="E39" s="11" t="s">
        <v>41</v>
      </c>
    </row>
    <row r="40" spans="1:7" ht="13.5" customHeight="1" thickBot="1">
      <c r="A40" s="20" t="s">
        <v>21</v>
      </c>
      <c r="B40" s="21" t="s">
        <v>25</v>
      </c>
      <c r="C40" s="21"/>
      <c r="D40" s="1"/>
      <c r="E40" s="22"/>
    </row>
    <row r="41" spans="1:7">
      <c r="A41" s="92" t="s">
        <v>612</v>
      </c>
      <c r="B41" s="92"/>
      <c r="C41" s="92"/>
    </row>
    <row r="42" spans="1:7" ht="12" thickBot="1">
      <c r="A42" s="92"/>
      <c r="B42" s="92"/>
      <c r="C42" s="92"/>
    </row>
    <row r="43" spans="1:7">
      <c r="A43" s="17" t="s">
        <v>4</v>
      </c>
      <c r="B43" s="5">
        <v>212443.32</v>
      </c>
      <c r="C43" s="1"/>
      <c r="D43" s="5">
        <v>197555.72</v>
      </c>
      <c r="E43" s="6">
        <v>98074.05</v>
      </c>
    </row>
    <row r="44" spans="1:7" ht="12.75" customHeight="1">
      <c r="A44" s="18" t="s">
        <v>5</v>
      </c>
      <c r="B44" s="8" t="s">
        <v>36</v>
      </c>
      <c r="C44" s="1"/>
      <c r="D44" s="8" t="s">
        <v>37</v>
      </c>
      <c r="E44" s="9" t="s">
        <v>38</v>
      </c>
    </row>
    <row r="45" spans="1:7" ht="12.75" customHeight="1">
      <c r="A45" s="18" t="s">
        <v>6</v>
      </c>
      <c r="B45" s="10">
        <v>157429.07999999999</v>
      </c>
      <c r="C45" s="1"/>
      <c r="D45" s="10">
        <v>146340.49</v>
      </c>
      <c r="E45" s="11">
        <v>74708.69</v>
      </c>
    </row>
    <row r="46" spans="1:7" ht="12.75" customHeight="1">
      <c r="A46" s="12" t="s">
        <v>7</v>
      </c>
      <c r="B46" s="10"/>
      <c r="C46" s="1"/>
      <c r="D46" s="10"/>
      <c r="E46" s="11"/>
    </row>
    <row r="47" spans="1:7" ht="12.75" customHeight="1">
      <c r="A47" s="13" t="s">
        <v>19</v>
      </c>
      <c r="B47" s="10">
        <f>B45*G47</f>
        <v>28.80952164</v>
      </c>
      <c r="C47" s="1"/>
      <c r="D47" s="10">
        <f>D45*G47</f>
        <v>26.780309669999998</v>
      </c>
      <c r="E47" s="11">
        <f>E45*G47</f>
        <v>13.671690270000001</v>
      </c>
      <c r="G47" s="1">
        <v>1.83E-4</v>
      </c>
    </row>
    <row r="48" spans="1:7" ht="12.75" customHeight="1">
      <c r="A48" s="13" t="s">
        <v>9</v>
      </c>
      <c r="B48" s="10">
        <f>B45*G48</f>
        <v>20263.169174039998</v>
      </c>
      <c r="C48" s="1"/>
      <c r="D48" s="10">
        <f>D45*G48</f>
        <v>18835.923489369998</v>
      </c>
      <c r="E48" s="11">
        <f>E45*G48</f>
        <v>9615.9796159699999</v>
      </c>
      <c r="G48" s="1">
        <v>0.12871299999999999</v>
      </c>
    </row>
    <row r="49" spans="1:7" ht="12.75" customHeight="1">
      <c r="A49" s="13" t="s">
        <v>10</v>
      </c>
      <c r="B49" s="10">
        <f>B45*G49</f>
        <v>24968.881804319997</v>
      </c>
      <c r="C49" s="1"/>
      <c r="D49" s="10">
        <f>D45*G49</f>
        <v>23210.187075959999</v>
      </c>
      <c r="E49" s="11">
        <f>E45*G49</f>
        <v>11849.09706876</v>
      </c>
      <c r="G49" s="1">
        <v>0.15860399999999999</v>
      </c>
    </row>
    <row r="50" spans="1:7" ht="12.75" customHeight="1">
      <c r="A50" s="13" t="s">
        <v>11</v>
      </c>
      <c r="B50" s="10">
        <f>B45*G50</f>
        <v>13060.631334959999</v>
      </c>
      <c r="C50" s="1"/>
      <c r="D50" s="10">
        <f>D45*G50</f>
        <v>12140.699731379998</v>
      </c>
      <c r="E50" s="11">
        <f>E45*G50</f>
        <v>6197.9823397800001</v>
      </c>
      <c r="G50" s="1">
        <v>8.2961999999999994E-2</v>
      </c>
    </row>
    <row r="51" spans="1:7" ht="12.75" customHeight="1">
      <c r="A51" s="13" t="s">
        <v>12</v>
      </c>
      <c r="B51" s="10">
        <f>B45*G51</f>
        <v>22472.05659552</v>
      </c>
      <c r="C51" s="1"/>
      <c r="D51" s="10">
        <f>D45*G51</f>
        <v>20889.226904560001</v>
      </c>
      <c r="E51" s="11">
        <f>G51*E45</f>
        <v>10664.217245360001</v>
      </c>
      <c r="G51" s="1">
        <v>0.14274400000000001</v>
      </c>
    </row>
    <row r="52" spans="1:7" ht="22.5">
      <c r="A52" s="13" t="s">
        <v>13</v>
      </c>
      <c r="B52" s="10">
        <f>B45*G52</f>
        <v>18438.56613684</v>
      </c>
      <c r="C52" s="1"/>
      <c r="D52" s="10">
        <f>D45*G52</f>
        <v>17139.837210270001</v>
      </c>
      <c r="E52" s="11">
        <f>E45*G52</f>
        <v>8750.1058988700006</v>
      </c>
      <c r="G52" s="1">
        <v>0.117123</v>
      </c>
    </row>
    <row r="53" spans="1:7" ht="12.75" customHeight="1">
      <c r="A53" s="13" t="s">
        <v>14</v>
      </c>
      <c r="B53" s="10">
        <f>B45*G53</f>
        <v>672.22217160000002</v>
      </c>
      <c r="C53" s="1"/>
      <c r="D53" s="10">
        <f>D45*G53</f>
        <v>624.87389229999997</v>
      </c>
      <c r="E53" s="11">
        <f>E45*G53</f>
        <v>319.00610630000006</v>
      </c>
      <c r="G53" s="1">
        <v>4.2700000000000004E-3</v>
      </c>
    </row>
    <row r="54" spans="1:7" ht="12.75" customHeight="1">
      <c r="A54" s="13" t="s">
        <v>15</v>
      </c>
      <c r="B54" s="10">
        <f>B45*G54</f>
        <v>24392.691371519999</v>
      </c>
      <c r="C54" s="1"/>
      <c r="D54" s="10">
        <f>D45*G54</f>
        <v>22674.58088256</v>
      </c>
      <c r="E54" s="11">
        <f>E45*G54</f>
        <v>11575.66326336</v>
      </c>
      <c r="G54" s="1">
        <v>0.154944</v>
      </c>
    </row>
    <row r="55" spans="1:7" ht="22.5">
      <c r="A55" s="13" t="s">
        <v>16</v>
      </c>
      <c r="B55" s="10">
        <f>B45*G55</f>
        <v>29098.404001799998</v>
      </c>
      <c r="C55" s="1"/>
      <c r="D55" s="10">
        <f>D45*G55</f>
        <v>27048.844469149997</v>
      </c>
      <c r="E55" s="11">
        <f>E45*G55</f>
        <v>13808.78071615</v>
      </c>
      <c r="G55" s="1">
        <v>0.184835</v>
      </c>
    </row>
    <row r="56" spans="1:7" ht="12.75" customHeight="1">
      <c r="A56" s="13" t="s">
        <v>17</v>
      </c>
      <c r="B56" s="10">
        <f>B45*G56</f>
        <v>4033.4904586799998</v>
      </c>
      <c r="C56" s="1"/>
      <c r="D56" s="10">
        <f>D45*G56</f>
        <v>3749.3896942900001</v>
      </c>
      <c r="E56" s="11">
        <f>E45*G56</f>
        <v>1914.1113464900002</v>
      </c>
      <c r="G56" s="1">
        <v>2.5621000000000001E-2</v>
      </c>
    </row>
    <row r="57" spans="1:7" ht="12.75" customHeight="1">
      <c r="A57" s="18" t="s">
        <v>18</v>
      </c>
      <c r="B57" s="10" t="s">
        <v>39</v>
      </c>
      <c r="C57" s="1"/>
      <c r="D57" s="10" t="s">
        <v>40</v>
      </c>
      <c r="E57" s="11" t="s">
        <v>41</v>
      </c>
    </row>
    <row r="58" spans="1:7" ht="13.5" customHeight="1" thickBot="1">
      <c r="A58" s="20" t="s">
        <v>21</v>
      </c>
      <c r="B58" s="21"/>
      <c r="C58" s="1"/>
      <c r="D58" s="21" t="s">
        <v>25</v>
      </c>
      <c r="E58" s="22"/>
    </row>
    <row r="60" spans="1:7" ht="12.75">
      <c r="A60" s="71" t="s">
        <v>828</v>
      </c>
      <c r="B60" s="72">
        <v>4</v>
      </c>
      <c r="C60" s="72">
        <v>4</v>
      </c>
    </row>
    <row r="61" spans="1:7" ht="12.75">
      <c r="A61" s="73" t="s">
        <v>829</v>
      </c>
      <c r="B61" s="72">
        <v>14</v>
      </c>
      <c r="C61" s="72">
        <v>14</v>
      </c>
    </row>
    <row r="63" spans="1:7" ht="12.75">
      <c r="A63" s="93" t="s">
        <v>832</v>
      </c>
      <c r="B63" s="93"/>
      <c r="C63" s="93"/>
      <c r="D63" s="93"/>
    </row>
    <row r="64" spans="1:7" ht="12">
      <c r="A64" s="82" t="s">
        <v>0</v>
      </c>
      <c r="B64" s="82"/>
      <c r="C64" s="77">
        <f>C27-C46</f>
        <v>0</v>
      </c>
      <c r="D64" s="78">
        <f>D37-D45</f>
        <v>-146340.49</v>
      </c>
    </row>
    <row r="65" spans="1:4" ht="12">
      <c r="A65" s="82" t="s">
        <v>1</v>
      </c>
      <c r="B65" s="82"/>
      <c r="C65" s="77">
        <f>C38-C57</f>
        <v>0</v>
      </c>
      <c r="D65" s="79">
        <f>D38-D60</f>
        <v>0</v>
      </c>
    </row>
    <row r="66" spans="1:4" ht="12">
      <c r="A66" s="83" t="s">
        <v>2</v>
      </c>
      <c r="B66" s="83"/>
      <c r="C66" s="80">
        <f>C26-C45</f>
        <v>0</v>
      </c>
      <c r="D66" s="79">
        <f>D39-D61</f>
        <v>0</v>
      </c>
    </row>
    <row r="67" spans="1:4" ht="24">
      <c r="A67" s="82" t="s">
        <v>3</v>
      </c>
      <c r="B67" s="82"/>
      <c r="C67" s="81">
        <f>[1]ерши!$H$317</f>
        <v>174673.59999999998</v>
      </c>
      <c r="D67" s="78">
        <v>565689.03</v>
      </c>
    </row>
  </sheetData>
  <mergeCells count="6">
    <mergeCell ref="A41:C42"/>
    <mergeCell ref="A63:D63"/>
    <mergeCell ref="A1:C1"/>
    <mergeCell ref="A3:C3"/>
    <mergeCell ref="A5:C6"/>
    <mergeCell ref="A23:C24"/>
  </mergeCells>
  <phoneticPr fontId="10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>
  <dimension ref="A1:N106"/>
  <sheetViews>
    <sheetView topLeftCell="A94" workbookViewId="0">
      <selection activeCell="A102" sqref="A102:D106"/>
    </sheetView>
  </sheetViews>
  <sheetFormatPr defaultColWidth="7.5703125" defaultRowHeight="11.25"/>
  <cols>
    <col min="1" max="1" width="62.7109375" style="1" customWidth="1"/>
    <col min="2" max="2" width="17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3.5" customHeight="1">
      <c r="A1" s="85" t="s">
        <v>806</v>
      </c>
      <c r="B1" s="85"/>
      <c r="C1" s="85"/>
    </row>
    <row r="2" spans="1:8" ht="15">
      <c r="A2" s="58"/>
      <c r="B2" s="58"/>
      <c r="C2" s="58"/>
    </row>
    <row r="3" spans="1:8" ht="35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698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346135.77</v>
      </c>
      <c r="C7" s="1"/>
      <c r="D7" s="5">
        <v>292054.58</v>
      </c>
      <c r="E7" s="6">
        <v>86920.05</v>
      </c>
    </row>
    <row r="8" spans="1:8">
      <c r="A8" s="18" t="s">
        <v>5</v>
      </c>
      <c r="B8" s="8" t="s">
        <v>505</v>
      </c>
      <c r="C8" s="1"/>
      <c r="D8" s="8" t="s">
        <v>506</v>
      </c>
      <c r="E8" s="9" t="s">
        <v>507</v>
      </c>
    </row>
    <row r="9" spans="1:8">
      <c r="A9" s="18" t="s">
        <v>6</v>
      </c>
      <c r="B9" s="8">
        <v>305912.5</v>
      </c>
      <c r="C9" s="1"/>
      <c r="D9" s="8">
        <v>248552.75</v>
      </c>
      <c r="E9" s="9">
        <v>82373.710000000006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1662.567934782609</v>
      </c>
      <c r="C11" s="1"/>
      <c r="D11" s="10">
        <f>D9*G11</f>
        <v>1350.8301630434785</v>
      </c>
      <c r="E11" s="11">
        <f>E9*G11</f>
        <v>447.68320652173924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 ht="22.5">
      <c r="A13" s="13" t="s">
        <v>449</v>
      </c>
      <c r="B13" s="10">
        <f>B9*G13</f>
        <v>6801.4142786561279</v>
      </c>
      <c r="C13" s="1"/>
      <c r="D13" s="10">
        <f>D9*G13</f>
        <v>5526.1233942687759</v>
      </c>
      <c r="E13" s="11">
        <f>E9*G13</f>
        <v>1831.4312994071151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1511.4253952569172</v>
      </c>
      <c r="C14" s="1"/>
      <c r="D14" s="10">
        <f>D9*G14</f>
        <v>1228.0274209486167</v>
      </c>
      <c r="E14" s="11">
        <f>E9*G14</f>
        <v>406.98473320158115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1511.4253952569172</v>
      </c>
      <c r="C15" s="1"/>
      <c r="D15" s="10">
        <f>D9*G15</f>
        <v>1228.0274209486167</v>
      </c>
      <c r="E15" s="11">
        <f>E9*G15</f>
        <v>406.98473320158115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906.85523715415025</v>
      </c>
      <c r="C16" s="1"/>
      <c r="D16" s="10">
        <f>D9*G16</f>
        <v>736.81645256917</v>
      </c>
      <c r="E16" s="11">
        <f>E9*G16</f>
        <v>244.19083992094866</v>
      </c>
      <c r="G16" s="1">
        <f>H16/H10</f>
        <v>2.964426877470356E-3</v>
      </c>
      <c r="H16" s="43">
        <v>0.06</v>
      </c>
    </row>
    <row r="17" spans="1:8" ht="22.5">
      <c r="A17" s="13" t="s">
        <v>453</v>
      </c>
      <c r="B17" s="10">
        <f>B9*G17</f>
        <v>13753.971096837946</v>
      </c>
      <c r="C17" s="1"/>
      <c r="D17" s="10">
        <f>D9*G17</f>
        <v>11175.049530632412</v>
      </c>
      <c r="E17" s="11">
        <f>G17*E9</f>
        <v>3703.5610721343878</v>
      </c>
      <c r="G17" s="1">
        <f>H17/H10</f>
        <v>4.4960474308300399E-2</v>
      </c>
      <c r="H17" s="43">
        <v>0.91</v>
      </c>
    </row>
    <row r="18" spans="1:8" ht="22.5">
      <c r="A18" s="13" t="s">
        <v>454</v>
      </c>
      <c r="B18" s="10">
        <f>B9*G18</f>
        <v>3173.993330039526</v>
      </c>
      <c r="C18" s="1"/>
      <c r="D18" s="10">
        <f>D9*G18</f>
        <v>2578.857583992095</v>
      </c>
      <c r="E18" s="11">
        <f>E9*G18</f>
        <v>854.66793972332027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20706.527915019768</v>
      </c>
      <c r="C19" s="1"/>
      <c r="D19" s="10">
        <f>D9*G19</f>
        <v>16823.975666996052</v>
      </c>
      <c r="E19" s="11">
        <f>E9*G19</f>
        <v>5575.6908448616614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604.57015810276687</v>
      </c>
      <c r="C20" s="1"/>
      <c r="D20" s="10">
        <f>D9*G20</f>
        <v>491.21096837944674</v>
      </c>
      <c r="E20" s="11">
        <f>E9*G20</f>
        <v>162.79389328063246</v>
      </c>
      <c r="G20" s="1">
        <f>H20/H10</f>
        <v>1.9762845849802375E-3</v>
      </c>
      <c r="H20" s="43">
        <v>0.04</v>
      </c>
    </row>
    <row r="21" spans="1:8" ht="71.25" customHeight="1">
      <c r="A21" s="13" t="s">
        <v>457</v>
      </c>
      <c r="B21" s="10">
        <f>B9*G21</f>
        <v>9824.2650691699619</v>
      </c>
      <c r="C21" s="1"/>
      <c r="D21" s="10">
        <f>D9*G21</f>
        <v>7982.178236166008</v>
      </c>
      <c r="E21" s="11">
        <f>E9*G21</f>
        <v>2645.4007658102769</v>
      </c>
      <c r="G21" s="1">
        <f>H21/H10</f>
        <v>3.2114624505928856E-2</v>
      </c>
      <c r="H21" s="43">
        <v>0.65</v>
      </c>
    </row>
    <row r="22" spans="1:8" ht="33.75">
      <c r="A22" s="13" t="s">
        <v>458</v>
      </c>
      <c r="B22" s="10">
        <f>B9*G22</f>
        <v>1813.7104743083005</v>
      </c>
      <c r="C22" s="1"/>
      <c r="D22" s="10">
        <f>D9*G22</f>
        <v>1473.63290513834</v>
      </c>
      <c r="E22" s="11">
        <f>E9*G22</f>
        <v>488.38167984189732</v>
      </c>
      <c r="G22" s="1">
        <f>H22/H10</f>
        <v>5.9288537549407119E-3</v>
      </c>
      <c r="H22" s="43">
        <v>0.12</v>
      </c>
    </row>
    <row r="23" spans="1:8" ht="33.75">
      <c r="A23" s="13" t="s">
        <v>459</v>
      </c>
      <c r="B23" s="10">
        <f>B9*G23</f>
        <v>3173.993330039526</v>
      </c>
      <c r="C23" s="1"/>
      <c r="D23" s="10">
        <f>D9*G23</f>
        <v>2578.857583992095</v>
      </c>
      <c r="E23" s="11">
        <f>E9*G23</f>
        <v>854.66793972332027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10579.97776679842</v>
      </c>
      <c r="C24" s="1"/>
      <c r="D24" s="10">
        <f>G24*D9</f>
        <v>8596.191946640316</v>
      </c>
      <c r="E24" s="11">
        <f>G24*E9</f>
        <v>2848.8931324110677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7103.69935770751</v>
      </c>
      <c r="C25" s="1"/>
      <c r="D25" s="10">
        <f>G25*D9</f>
        <v>5771.728878458498</v>
      </c>
      <c r="E25" s="11">
        <f>G25*E9</f>
        <v>1912.8282460474311</v>
      </c>
      <c r="G25" s="1">
        <f>H25/H10</f>
        <v>2.3221343873517788E-2</v>
      </c>
      <c r="H25" s="43">
        <v>0.47</v>
      </c>
    </row>
    <row r="26" spans="1:8" ht="33.75">
      <c r="A26" s="13" t="s">
        <v>462</v>
      </c>
      <c r="B26" s="10">
        <f>G26*B9</f>
        <v>17683.677124505928</v>
      </c>
      <c r="C26" s="1"/>
      <c r="D26" s="10">
        <f>G26*D9</f>
        <v>14367.920825098814</v>
      </c>
      <c r="E26" s="11">
        <f>G26*E9</f>
        <v>4761.7213784584983</v>
      </c>
      <c r="G26" s="1">
        <f>H26/H10</f>
        <v>5.7806324110671936E-2</v>
      </c>
      <c r="H26" s="43">
        <v>1.17</v>
      </c>
    </row>
    <row r="27" spans="1:8" ht="33.75">
      <c r="A27" s="13" t="s">
        <v>463</v>
      </c>
      <c r="B27" s="10">
        <f>G27*B9</f>
        <v>35518.496788537552</v>
      </c>
      <c r="C27" s="1"/>
      <c r="D27" s="10">
        <f>G27*D9</f>
        <v>28858.644392292492</v>
      </c>
      <c r="E27" s="11">
        <f>G27*E9</f>
        <v>9564.1412302371555</v>
      </c>
      <c r="G27" s="1">
        <f>H27/H10</f>
        <v>0.11610671936758894</v>
      </c>
      <c r="H27" s="43">
        <v>2.35</v>
      </c>
    </row>
    <row r="28" spans="1:8" ht="33.75">
      <c r="A28" s="13" t="s">
        <v>464</v>
      </c>
      <c r="B28" s="10">
        <f>G28*B9</f>
        <v>17230.249505928856</v>
      </c>
      <c r="C28" s="1"/>
      <c r="D28" s="10">
        <f>G28*D9</f>
        <v>13999.51259881423</v>
      </c>
      <c r="E28" s="11">
        <f>G28*E9</f>
        <v>4639.6259584980244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27810.227272727279</v>
      </c>
      <c r="C29" s="1"/>
      <c r="D29" s="10">
        <f>G29*D9</f>
        <v>22595.704545454548</v>
      </c>
      <c r="E29" s="11">
        <f>G29*E9</f>
        <v>7488.5190909090925</v>
      </c>
      <c r="G29" s="1">
        <f>H29/H10</f>
        <v>9.0909090909090925E-2</v>
      </c>
      <c r="H29" s="43">
        <v>1.84</v>
      </c>
    </row>
    <row r="30" spans="1:8" ht="56.25">
      <c r="A30" s="13" t="s">
        <v>466</v>
      </c>
      <c r="B30" s="10">
        <f>G30*B9</f>
        <v>39448.202816205536</v>
      </c>
      <c r="C30" s="1"/>
      <c r="D30" s="10">
        <f>G30*D9</f>
        <v>32051.515686758896</v>
      </c>
      <c r="E30" s="11">
        <f>G30*E9</f>
        <v>10622.301536561266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27961.369812252968</v>
      </c>
      <c r="C31" s="1"/>
      <c r="D31" s="10">
        <f>G31*D9</f>
        <v>22718.507287549412</v>
      </c>
      <c r="E31" s="11">
        <f>G31*E9</f>
        <v>7529.2175642292505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28414.79743083004</v>
      </c>
      <c r="C32" s="1"/>
      <c r="D32" s="10">
        <f>G32*D9</f>
        <v>23086.915513833992</v>
      </c>
      <c r="E32" s="11">
        <f>G32*E9</f>
        <v>7651.3129841897244</v>
      </c>
      <c r="G32" s="1">
        <f>H32/H10</f>
        <v>9.2885375494071151E-2</v>
      </c>
      <c r="H32" s="43">
        <v>1.88</v>
      </c>
    </row>
    <row r="33" spans="1:8" ht="45">
      <c r="A33" s="13" t="s">
        <v>469</v>
      </c>
      <c r="B33" s="10">
        <f>G33*B9</f>
        <v>14358.541254940712</v>
      </c>
      <c r="C33" s="1"/>
      <c r="D33" s="10">
        <f>G33*D9</f>
        <v>11666.260499011858</v>
      </c>
      <c r="E33" s="11">
        <f>G33*E9</f>
        <v>3866.3549654150202</v>
      </c>
      <c r="G33" s="1">
        <f>H33/H10</f>
        <v>4.6936758893280632E-2</v>
      </c>
      <c r="H33" s="43">
        <v>0.95</v>
      </c>
    </row>
    <row r="34" spans="1:8" ht="33.75">
      <c r="A34" s="13" t="s">
        <v>470</v>
      </c>
      <c r="B34" s="10">
        <f>G34*B9</f>
        <v>10882.262845849804</v>
      </c>
      <c r="C34" s="1"/>
      <c r="D34" s="10">
        <f>G34*D9</f>
        <v>8841.79743083004</v>
      </c>
      <c r="E34" s="11">
        <f>G34*E9</f>
        <v>2930.2900790513841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8" t="s">
        <v>508</v>
      </c>
      <c r="C35" s="1"/>
      <c r="D35" s="8" t="s">
        <v>509</v>
      </c>
      <c r="E35" s="9" t="s">
        <v>510</v>
      </c>
    </row>
    <row r="36" spans="1:8" ht="12" thickBot="1">
      <c r="A36" s="20" t="s">
        <v>21</v>
      </c>
      <c r="B36" s="21" t="s">
        <v>511</v>
      </c>
      <c r="C36" s="1"/>
      <c r="D36" s="21" t="s">
        <v>387</v>
      </c>
      <c r="E36" s="22" t="s">
        <v>25</v>
      </c>
    </row>
    <row r="37" spans="1:8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292054.58</v>
      </c>
      <c r="C39" s="1"/>
      <c r="D39" s="1"/>
      <c r="E39" s="6">
        <v>86920.05</v>
      </c>
    </row>
    <row r="40" spans="1:8">
      <c r="A40" s="18" t="s">
        <v>5</v>
      </c>
      <c r="B40" s="8" t="s">
        <v>506</v>
      </c>
      <c r="C40" s="1"/>
      <c r="D40" s="1"/>
      <c r="E40" s="9" t="s">
        <v>507</v>
      </c>
    </row>
    <row r="41" spans="1:8">
      <c r="A41" s="18" t="s">
        <v>6</v>
      </c>
      <c r="B41" s="8">
        <v>248552.75</v>
      </c>
      <c r="C41" s="1"/>
      <c r="D41" s="1"/>
      <c r="E41" s="9">
        <v>82373.710000000006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1350.8301630434785</v>
      </c>
      <c r="C43" s="1"/>
      <c r="D43" s="1"/>
      <c r="E43" s="11">
        <f>E41*G43</f>
        <v>447.68320652173924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 ht="22.5">
      <c r="A45" s="13" t="s">
        <v>449</v>
      </c>
      <c r="B45" s="10">
        <f>B41*G45</f>
        <v>5526.1233942687759</v>
      </c>
      <c r="C45" s="1"/>
      <c r="D45" s="1"/>
      <c r="E45" s="11">
        <f>E41*G45</f>
        <v>1831.4312994071151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1228.0274209486167</v>
      </c>
      <c r="C46" s="1"/>
      <c r="D46" s="1"/>
      <c r="E46" s="11">
        <f>E41*G46</f>
        <v>406.98473320158115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1228.0274209486167</v>
      </c>
      <c r="C47" s="1"/>
      <c r="D47" s="1"/>
      <c r="E47" s="11">
        <f>E41*G47</f>
        <v>406.98473320158115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736.81645256917</v>
      </c>
      <c r="C48" s="1"/>
      <c r="D48" s="1"/>
      <c r="E48" s="11">
        <f>E41*G48</f>
        <v>244.19083992094866</v>
      </c>
      <c r="G48" s="1">
        <f>H48/H42</f>
        <v>2.964426877470356E-3</v>
      </c>
      <c r="H48" s="43">
        <v>0.06</v>
      </c>
    </row>
    <row r="49" spans="1:8" ht="22.5">
      <c r="A49" s="13" t="s">
        <v>453</v>
      </c>
      <c r="B49" s="10">
        <f>B41*G49</f>
        <v>11175.049530632412</v>
      </c>
      <c r="C49" s="1"/>
      <c r="D49" s="1"/>
      <c r="E49" s="11">
        <f>G49*E41</f>
        <v>3703.5610721343878</v>
      </c>
      <c r="G49" s="1">
        <f>H49/H42</f>
        <v>4.4960474308300399E-2</v>
      </c>
      <c r="H49" s="43">
        <v>0.91</v>
      </c>
    </row>
    <row r="50" spans="1:8" ht="22.5">
      <c r="A50" s="13" t="s">
        <v>454</v>
      </c>
      <c r="B50" s="10">
        <f>B41*G50</f>
        <v>2578.857583992095</v>
      </c>
      <c r="C50" s="1"/>
      <c r="D50" s="1"/>
      <c r="E50" s="11">
        <f>E41*G50</f>
        <v>854.66793972332027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16823.975666996052</v>
      </c>
      <c r="C51" s="1"/>
      <c r="D51" s="1"/>
      <c r="E51" s="11">
        <f>E41*G51</f>
        <v>5575.6908448616614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491.21096837944674</v>
      </c>
      <c r="C52" s="1"/>
      <c r="D52" s="1"/>
      <c r="E52" s="11">
        <f>E41*G52</f>
        <v>162.79389328063246</v>
      </c>
      <c r="G52" s="1">
        <f>H52/H42</f>
        <v>1.9762845849802375E-3</v>
      </c>
      <c r="H52" s="43">
        <v>0.04</v>
      </c>
    </row>
    <row r="53" spans="1:8" ht="56.25">
      <c r="A53" s="13" t="s">
        <v>457</v>
      </c>
      <c r="B53" s="10">
        <f>B41*G53</f>
        <v>7982.178236166008</v>
      </c>
      <c r="C53" s="1"/>
      <c r="D53" s="1"/>
      <c r="E53" s="11">
        <f>E41*G53</f>
        <v>2645.4007658102769</v>
      </c>
      <c r="G53" s="1">
        <f>H53/H42</f>
        <v>3.2114624505928856E-2</v>
      </c>
      <c r="H53" s="43">
        <v>0.65</v>
      </c>
    </row>
    <row r="54" spans="1:8" ht="33.75">
      <c r="A54" s="13" t="s">
        <v>458</v>
      </c>
      <c r="B54" s="10">
        <f>B41*G54</f>
        <v>1473.63290513834</v>
      </c>
      <c r="C54" s="1"/>
      <c r="D54" s="1"/>
      <c r="E54" s="11">
        <f>E41*G54</f>
        <v>488.38167984189732</v>
      </c>
      <c r="G54" s="1">
        <f>H54/H42</f>
        <v>5.9288537549407119E-3</v>
      </c>
      <c r="H54" s="43">
        <v>0.12</v>
      </c>
    </row>
    <row r="55" spans="1:8" ht="33.75">
      <c r="A55" s="13" t="s">
        <v>459</v>
      </c>
      <c r="B55" s="10">
        <f>B41*G55</f>
        <v>2578.857583992095</v>
      </c>
      <c r="C55" s="1"/>
      <c r="D55" s="1"/>
      <c r="E55" s="11">
        <f>E41*G55</f>
        <v>854.66793972332027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8596.191946640316</v>
      </c>
      <c r="C56" s="1"/>
      <c r="D56" s="1"/>
      <c r="E56" s="11">
        <f>G56*E41</f>
        <v>2848.8931324110677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5771.728878458498</v>
      </c>
      <c r="C57" s="1"/>
      <c r="D57" s="1"/>
      <c r="E57" s="11">
        <f>G57*E41</f>
        <v>1912.8282460474311</v>
      </c>
      <c r="G57" s="1">
        <f>H57/H42</f>
        <v>2.3221343873517788E-2</v>
      </c>
      <c r="H57" s="43">
        <v>0.47</v>
      </c>
    </row>
    <row r="58" spans="1:8" ht="33.75">
      <c r="A58" s="13" t="s">
        <v>462</v>
      </c>
      <c r="B58" s="10">
        <f>G58*B41</f>
        <v>14367.920825098814</v>
      </c>
      <c r="C58" s="1"/>
      <c r="D58" s="1"/>
      <c r="E58" s="11">
        <f>G58*E41</f>
        <v>4761.7213784584983</v>
      </c>
      <c r="G58" s="1">
        <f>H58/H42</f>
        <v>5.7806324110671936E-2</v>
      </c>
      <c r="H58" s="43">
        <v>1.17</v>
      </c>
    </row>
    <row r="59" spans="1:8" ht="33.75">
      <c r="A59" s="13" t="s">
        <v>463</v>
      </c>
      <c r="B59" s="10">
        <f>G59*B41</f>
        <v>28858.644392292492</v>
      </c>
      <c r="C59" s="1"/>
      <c r="D59" s="1"/>
      <c r="E59" s="11">
        <f>G59*E41</f>
        <v>9564.1412302371555</v>
      </c>
      <c r="G59" s="1">
        <f>H59/H42</f>
        <v>0.11610671936758894</v>
      </c>
      <c r="H59" s="43">
        <v>2.35</v>
      </c>
    </row>
    <row r="60" spans="1:8" ht="33.75">
      <c r="A60" s="13" t="s">
        <v>464</v>
      </c>
      <c r="B60" s="10">
        <f>G60*B41</f>
        <v>13999.51259881423</v>
      </c>
      <c r="C60" s="1"/>
      <c r="D60" s="1"/>
      <c r="E60" s="11">
        <f>G60*E41</f>
        <v>4639.6259584980244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22595.704545454548</v>
      </c>
      <c r="C61" s="1"/>
      <c r="D61" s="1"/>
      <c r="E61" s="11">
        <f>G61*E41</f>
        <v>7488.5190909090925</v>
      </c>
      <c r="G61" s="1">
        <f>H61/H42</f>
        <v>9.0909090909090925E-2</v>
      </c>
      <c r="H61" s="43">
        <v>1.84</v>
      </c>
    </row>
    <row r="62" spans="1:8" ht="56.25">
      <c r="A62" s="13" t="s">
        <v>466</v>
      </c>
      <c r="B62" s="10">
        <f>G62*B41</f>
        <v>32051.515686758896</v>
      </c>
      <c r="C62" s="1"/>
      <c r="D62" s="1"/>
      <c r="E62" s="11">
        <f>G62*E41</f>
        <v>10622.301536561266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22718.507287549412</v>
      </c>
      <c r="C63" s="1"/>
      <c r="D63" s="1"/>
      <c r="E63" s="11">
        <f>G63*E41</f>
        <v>7529.2175642292505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23086.915513833992</v>
      </c>
      <c r="C64" s="1"/>
      <c r="D64" s="1"/>
      <c r="E64" s="11">
        <f>G64*E41</f>
        <v>7651.3129841897244</v>
      </c>
      <c r="G64" s="1">
        <f>H64/H42</f>
        <v>9.2885375494071151E-2</v>
      </c>
      <c r="H64" s="43">
        <v>1.88</v>
      </c>
    </row>
    <row r="65" spans="1:8" ht="45">
      <c r="A65" s="13" t="s">
        <v>469</v>
      </c>
      <c r="B65" s="10">
        <f>G65*B41</f>
        <v>11666.260499011858</v>
      </c>
      <c r="C65" s="1"/>
      <c r="D65" s="1"/>
      <c r="E65" s="11">
        <f>G65*E41</f>
        <v>3866.3549654150202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8841.79743083004</v>
      </c>
      <c r="C66" s="1"/>
      <c r="D66" s="1"/>
      <c r="E66" s="11">
        <f>G66*E41</f>
        <v>2930.2900790513841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8" t="s">
        <v>509</v>
      </c>
      <c r="C67" s="1"/>
      <c r="D67" s="1"/>
      <c r="E67" s="9" t="s">
        <v>510</v>
      </c>
    </row>
    <row r="68" spans="1:8" ht="12" thickBot="1">
      <c r="A68" s="20" t="s">
        <v>21</v>
      </c>
      <c r="B68" s="21" t="s">
        <v>387</v>
      </c>
      <c r="C68" s="1"/>
      <c r="D68" s="1"/>
      <c r="E68" s="22" t="s">
        <v>25</v>
      </c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346135.77</v>
      </c>
      <c r="C71" s="1"/>
      <c r="D71" s="5">
        <v>292054.58</v>
      </c>
      <c r="E71" s="6">
        <v>86920.05</v>
      </c>
    </row>
    <row r="72" spans="1:8">
      <c r="A72" s="18" t="s">
        <v>5</v>
      </c>
      <c r="B72" s="8" t="s">
        <v>505</v>
      </c>
      <c r="C72" s="1"/>
      <c r="D72" s="8" t="s">
        <v>506</v>
      </c>
      <c r="E72" s="9" t="s">
        <v>507</v>
      </c>
    </row>
    <row r="73" spans="1:8">
      <c r="A73" s="18" t="s">
        <v>6</v>
      </c>
      <c r="B73" s="8">
        <v>305912.5</v>
      </c>
      <c r="C73" s="1"/>
      <c r="D73" s="8">
        <v>248552.75</v>
      </c>
      <c r="E73" s="9">
        <v>82373.710000000006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1662.567934782609</v>
      </c>
      <c r="C75" s="1"/>
      <c r="D75" s="10">
        <f>D73*G75</f>
        <v>1350.8301630434785</v>
      </c>
      <c r="E75" s="11">
        <f>E73*G75</f>
        <v>447.68320652173924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 ht="22.5">
      <c r="A77" s="13" t="s">
        <v>449</v>
      </c>
      <c r="B77" s="10">
        <f>B73*G77</f>
        <v>6801.4142786561279</v>
      </c>
      <c r="C77" s="1"/>
      <c r="D77" s="10">
        <f>D73*G77</f>
        <v>5526.1233942687759</v>
      </c>
      <c r="E77" s="11">
        <f>E73*G77</f>
        <v>1831.4312994071151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1511.4253952569172</v>
      </c>
      <c r="C78" s="1"/>
      <c r="D78" s="10">
        <f>D73*G78</f>
        <v>1228.0274209486167</v>
      </c>
      <c r="E78" s="11">
        <f>E73*G78</f>
        <v>406.98473320158115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1511.4253952569172</v>
      </c>
      <c r="C79" s="1"/>
      <c r="D79" s="10">
        <f>D73*G79</f>
        <v>1228.0274209486167</v>
      </c>
      <c r="E79" s="11">
        <f>E73*G79</f>
        <v>406.98473320158115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906.85523715415025</v>
      </c>
      <c r="C80" s="1"/>
      <c r="D80" s="10">
        <f>D73*G80</f>
        <v>736.81645256917</v>
      </c>
      <c r="E80" s="11">
        <f>E73*G80</f>
        <v>244.19083992094866</v>
      </c>
      <c r="G80" s="1">
        <f>H80/H74</f>
        <v>2.964426877470356E-3</v>
      </c>
      <c r="H80" s="43">
        <v>0.06</v>
      </c>
    </row>
    <row r="81" spans="1:8" ht="22.5">
      <c r="A81" s="13" t="s">
        <v>453</v>
      </c>
      <c r="B81" s="10">
        <f>B73*G81</f>
        <v>13753.971096837946</v>
      </c>
      <c r="C81" s="1"/>
      <c r="D81" s="10">
        <f>D73*G81</f>
        <v>11175.049530632412</v>
      </c>
      <c r="E81" s="11">
        <f>G81*E73</f>
        <v>3703.5610721343878</v>
      </c>
      <c r="G81" s="1">
        <f>H81/H74</f>
        <v>4.4960474308300399E-2</v>
      </c>
      <c r="H81" s="43">
        <v>0.91</v>
      </c>
    </row>
    <row r="82" spans="1:8" ht="22.5">
      <c r="A82" s="13" t="s">
        <v>454</v>
      </c>
      <c r="B82" s="10">
        <f>B73*G82</f>
        <v>3173.993330039526</v>
      </c>
      <c r="C82" s="1"/>
      <c r="D82" s="10">
        <f>D73*G82</f>
        <v>2578.857583992095</v>
      </c>
      <c r="E82" s="11">
        <f>E73*G82</f>
        <v>854.66793972332027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20706.527915019768</v>
      </c>
      <c r="C83" s="1"/>
      <c r="D83" s="10">
        <f>D73*G83</f>
        <v>16823.975666996052</v>
      </c>
      <c r="E83" s="11">
        <f>E73*G83</f>
        <v>5575.6908448616614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604.57015810276687</v>
      </c>
      <c r="C84" s="1"/>
      <c r="D84" s="10">
        <f>D73*G84</f>
        <v>491.21096837944674</v>
      </c>
      <c r="E84" s="11">
        <f>E73*G84</f>
        <v>162.79389328063246</v>
      </c>
      <c r="G84" s="1">
        <f>H84/H74</f>
        <v>1.9762845849802375E-3</v>
      </c>
      <c r="H84" s="43">
        <v>0.04</v>
      </c>
    </row>
    <row r="85" spans="1:8" ht="56.25">
      <c r="A85" s="13" t="s">
        <v>457</v>
      </c>
      <c r="B85" s="10">
        <f>B73*G85</f>
        <v>9824.2650691699619</v>
      </c>
      <c r="C85" s="1"/>
      <c r="D85" s="10">
        <f>D73*G85</f>
        <v>7982.178236166008</v>
      </c>
      <c r="E85" s="11">
        <f>E73*G85</f>
        <v>2645.4007658102769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1813.7104743083005</v>
      </c>
      <c r="C86" s="1"/>
      <c r="D86" s="10">
        <f>D73*G86</f>
        <v>1473.63290513834</v>
      </c>
      <c r="E86" s="11">
        <f>E73*G86</f>
        <v>488.38167984189732</v>
      </c>
      <c r="G86" s="1">
        <f>H86/H74</f>
        <v>5.9288537549407119E-3</v>
      </c>
      <c r="H86" s="43">
        <v>0.12</v>
      </c>
    </row>
    <row r="87" spans="1:8" ht="33.75">
      <c r="A87" s="13" t="s">
        <v>459</v>
      </c>
      <c r="B87" s="10">
        <f>B73*G87</f>
        <v>3173.993330039526</v>
      </c>
      <c r="C87" s="1"/>
      <c r="D87" s="10">
        <f>D73*G87</f>
        <v>2578.857583992095</v>
      </c>
      <c r="E87" s="11">
        <f>E73*G87</f>
        <v>854.66793972332027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10579.97776679842</v>
      </c>
      <c r="C88" s="1"/>
      <c r="D88" s="10">
        <f>G88*D73</f>
        <v>8596.191946640316</v>
      </c>
      <c r="E88" s="11">
        <f>G88*E73</f>
        <v>2848.8931324110677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7103.69935770751</v>
      </c>
      <c r="C89" s="1"/>
      <c r="D89" s="10">
        <f>G89*D73</f>
        <v>5771.728878458498</v>
      </c>
      <c r="E89" s="11">
        <f>G89*E73</f>
        <v>1912.8282460474311</v>
      </c>
      <c r="G89" s="1">
        <f>H89/H74</f>
        <v>2.3221343873517788E-2</v>
      </c>
      <c r="H89" s="43">
        <v>0.47</v>
      </c>
    </row>
    <row r="90" spans="1:8" ht="33.75">
      <c r="A90" s="13" t="s">
        <v>462</v>
      </c>
      <c r="B90" s="10">
        <f>G90*B73</f>
        <v>17683.677124505928</v>
      </c>
      <c r="C90" s="1"/>
      <c r="D90" s="10">
        <f>G90*D73</f>
        <v>14367.920825098814</v>
      </c>
      <c r="E90" s="11">
        <f>G90*E73</f>
        <v>4761.7213784584983</v>
      </c>
      <c r="G90" s="1">
        <f>H90/H74</f>
        <v>5.7806324110671936E-2</v>
      </c>
      <c r="H90" s="43">
        <v>1.17</v>
      </c>
    </row>
    <row r="91" spans="1:8" ht="33.75">
      <c r="A91" s="13" t="s">
        <v>463</v>
      </c>
      <c r="B91" s="10">
        <f>G91*B73</f>
        <v>35518.496788537552</v>
      </c>
      <c r="C91" s="1"/>
      <c r="D91" s="10">
        <f>G91*D73</f>
        <v>28858.644392292492</v>
      </c>
      <c r="E91" s="11">
        <f>G91*E73</f>
        <v>9564.1412302371555</v>
      </c>
      <c r="G91" s="1">
        <f>H91/H74</f>
        <v>0.11610671936758894</v>
      </c>
      <c r="H91" s="43">
        <v>2.35</v>
      </c>
    </row>
    <row r="92" spans="1:8" ht="33.75">
      <c r="A92" s="13" t="s">
        <v>464</v>
      </c>
      <c r="B92" s="10">
        <f>G92*B73</f>
        <v>17230.249505928856</v>
      </c>
      <c r="C92" s="1"/>
      <c r="D92" s="10">
        <f>G92*D73</f>
        <v>13999.51259881423</v>
      </c>
      <c r="E92" s="11">
        <f>G92*E73</f>
        <v>4639.6259584980244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27810.227272727279</v>
      </c>
      <c r="C93" s="1"/>
      <c r="D93" s="10">
        <f>G93*D73</f>
        <v>22595.704545454548</v>
      </c>
      <c r="E93" s="11">
        <f>G93*E73</f>
        <v>7488.5190909090925</v>
      </c>
      <c r="G93" s="1">
        <f>H93/H74</f>
        <v>9.0909090909090925E-2</v>
      </c>
      <c r="H93" s="43">
        <v>1.84</v>
      </c>
    </row>
    <row r="94" spans="1:8" ht="56.25">
      <c r="A94" s="13" t="s">
        <v>466</v>
      </c>
      <c r="B94" s="10">
        <f>G94*B73</f>
        <v>39448.202816205536</v>
      </c>
      <c r="C94" s="1"/>
      <c r="D94" s="10">
        <f>G94*D73</f>
        <v>32051.515686758896</v>
      </c>
      <c r="E94" s="11">
        <f>G94*E73</f>
        <v>10622.301536561266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27961.369812252968</v>
      </c>
      <c r="C95" s="1"/>
      <c r="D95" s="10">
        <f>G95*D73</f>
        <v>22718.507287549412</v>
      </c>
      <c r="E95" s="11">
        <f>G95*E73</f>
        <v>7529.2175642292505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28414.79743083004</v>
      </c>
      <c r="C96" s="1"/>
      <c r="D96" s="10">
        <f>G96*D73</f>
        <v>23086.915513833992</v>
      </c>
      <c r="E96" s="11">
        <f>G96*E73</f>
        <v>7651.3129841897244</v>
      </c>
      <c r="G96" s="1">
        <f>H96/H74</f>
        <v>9.2885375494071151E-2</v>
      </c>
      <c r="H96" s="43">
        <v>1.88</v>
      </c>
    </row>
    <row r="97" spans="1:8" ht="45">
      <c r="A97" s="13" t="s">
        <v>469</v>
      </c>
      <c r="B97" s="10">
        <f>G97*B73</f>
        <v>14358.541254940712</v>
      </c>
      <c r="C97" s="1"/>
      <c r="D97" s="10">
        <f>G97*D73</f>
        <v>11666.260499011858</v>
      </c>
      <c r="E97" s="11">
        <f>G97*E73</f>
        <v>3866.3549654150202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10882.262845849804</v>
      </c>
      <c r="C98" s="1"/>
      <c r="D98" s="10">
        <f>G98*D73</f>
        <v>8841.79743083004</v>
      </c>
      <c r="E98" s="11">
        <f>G98*E73</f>
        <v>2930.2900790513841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8" t="s">
        <v>508</v>
      </c>
      <c r="C99" s="1"/>
      <c r="D99" s="8" t="s">
        <v>509</v>
      </c>
      <c r="E99" s="9" t="s">
        <v>510</v>
      </c>
    </row>
    <row r="100" spans="1:8" ht="12" thickBot="1">
      <c r="A100" s="20" t="s">
        <v>21</v>
      </c>
      <c r="B100" s="21" t="s">
        <v>511</v>
      </c>
      <c r="C100" s="1"/>
      <c r="D100" s="21" t="s">
        <v>387</v>
      </c>
      <c r="E100" s="22" t="s">
        <v>25</v>
      </c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-491.21096837944674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37:C38"/>
    <mergeCell ref="A69:B70"/>
    <mergeCell ref="A1:C1"/>
    <mergeCell ref="A3:C3"/>
    <mergeCell ref="A5:C6"/>
  </mergeCells>
  <phoneticPr fontId="10" type="noConversion"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106"/>
  <sheetViews>
    <sheetView view="pageLayout" topLeftCell="A97" workbookViewId="0">
      <selection activeCell="A102" sqref="A102:D106"/>
    </sheetView>
  </sheetViews>
  <sheetFormatPr defaultColWidth="7.5703125" defaultRowHeight="11.25"/>
  <cols>
    <col min="1" max="1" width="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5.75" customHeight="1">
      <c r="A1" s="85" t="s">
        <v>807</v>
      </c>
      <c r="B1" s="85"/>
      <c r="C1" s="85"/>
    </row>
    <row r="2" spans="1:8" ht="15">
      <c r="A2" s="58"/>
      <c r="B2" s="58"/>
      <c r="C2" s="58"/>
    </row>
    <row r="3" spans="1:8" ht="30" customHeight="1">
      <c r="A3" s="86" t="s">
        <v>606</v>
      </c>
      <c r="B3" s="87"/>
      <c r="C3" s="88"/>
    </row>
    <row r="4" spans="1:8" ht="12.75">
      <c r="A4" s="59" t="s">
        <v>607</v>
      </c>
      <c r="B4" s="61">
        <v>13503.37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340372.12</v>
      </c>
      <c r="C7" s="1"/>
      <c r="D7" s="5">
        <v>260676.69</v>
      </c>
      <c r="E7" s="6">
        <v>93198.8</v>
      </c>
    </row>
    <row r="8" spans="1:8">
      <c r="A8" s="18" t="s">
        <v>5</v>
      </c>
      <c r="B8" s="8" t="s">
        <v>512</v>
      </c>
      <c r="C8" s="1"/>
      <c r="D8" s="8" t="s">
        <v>513</v>
      </c>
      <c r="E8" s="41">
        <v>405</v>
      </c>
    </row>
    <row r="9" spans="1:8">
      <c r="A9" s="18" t="s">
        <v>6</v>
      </c>
      <c r="B9" s="10">
        <v>304354.65000000002</v>
      </c>
      <c r="C9" s="1"/>
      <c r="D9" s="10">
        <v>223997.03</v>
      </c>
      <c r="E9" s="11">
        <v>89829.15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1654.1013586956526</v>
      </c>
      <c r="C11" s="1"/>
      <c r="D11" s="10">
        <f>D9*G11</f>
        <v>1217.3751630434783</v>
      </c>
      <c r="E11" s="11">
        <f>E9*G11</f>
        <v>488.20190217391308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6766.7782855731239</v>
      </c>
      <c r="C13" s="1"/>
      <c r="D13" s="10">
        <f>D9*G13</f>
        <v>4980.1711215415025</v>
      </c>
      <c r="E13" s="11">
        <f>E9*G13</f>
        <v>1997.1895998023717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1503.7285079051387</v>
      </c>
      <c r="C14" s="1"/>
      <c r="D14" s="10">
        <f>D9*G14</f>
        <v>1106.7046936758895</v>
      </c>
      <c r="E14" s="11">
        <f>E9*G14</f>
        <v>443.81991106719374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1503.7285079051387</v>
      </c>
      <c r="C15" s="1"/>
      <c r="D15" s="10">
        <f>D9*G15</f>
        <v>1106.7046936758895</v>
      </c>
      <c r="E15" s="11">
        <f>E9*G15</f>
        <v>443.81991106719374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902.23710474308314</v>
      </c>
      <c r="C16" s="1"/>
      <c r="D16" s="10">
        <f>D9*G16</f>
        <v>664.02281620553367</v>
      </c>
      <c r="E16" s="11">
        <f>E9*G16</f>
        <v>266.29194664031621</v>
      </c>
      <c r="G16" s="1">
        <f>H16/H10</f>
        <v>2.964426877470356E-3</v>
      </c>
      <c r="H16" s="43">
        <v>0.06</v>
      </c>
    </row>
    <row r="17" spans="1:8">
      <c r="A17" s="13" t="s">
        <v>453</v>
      </c>
      <c r="B17" s="10">
        <f>B9*G17</f>
        <v>13683.929421936762</v>
      </c>
      <c r="C17" s="1"/>
      <c r="D17" s="10">
        <f>D9*G17</f>
        <v>10071.012712450594</v>
      </c>
      <c r="E17" s="11">
        <f>G17*E9</f>
        <v>4038.7611907114624</v>
      </c>
      <c r="G17" s="1">
        <f>H17/H10</f>
        <v>4.4960474308300399E-2</v>
      </c>
      <c r="H17" s="43">
        <v>0.91</v>
      </c>
    </row>
    <row r="18" spans="1:8">
      <c r="A18" s="13" t="s">
        <v>454</v>
      </c>
      <c r="B18" s="10">
        <f>B9*G18</f>
        <v>3157.8298666007909</v>
      </c>
      <c r="C18" s="1"/>
      <c r="D18" s="10">
        <f>D9*G18</f>
        <v>2324.0798567193679</v>
      </c>
      <c r="E18" s="11">
        <f>E9*G18</f>
        <v>932.02181324110677</v>
      </c>
      <c r="G18" s="1">
        <f>H18/H10</f>
        <v>1.0375494071146246E-2</v>
      </c>
      <c r="H18" s="43">
        <v>0.21</v>
      </c>
    </row>
    <row r="19" spans="1:8">
      <c r="A19" s="13" t="s">
        <v>455</v>
      </c>
      <c r="B19" s="10">
        <f>B9*G19</f>
        <v>20601.0805583004</v>
      </c>
      <c r="C19" s="1"/>
      <c r="D19" s="10">
        <f>D9*G19</f>
        <v>15161.854303359687</v>
      </c>
      <c r="E19" s="11">
        <f>E9*G19</f>
        <v>6080.3327816205538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601.49140316205546</v>
      </c>
      <c r="C20" s="1"/>
      <c r="D20" s="10">
        <f>D9*G20</f>
        <v>442.6818774703558</v>
      </c>
      <c r="E20" s="11">
        <f>E9*G20</f>
        <v>177.52796442687747</v>
      </c>
      <c r="G20" s="1">
        <f>H20/H10</f>
        <v>1.9762845849802375E-3</v>
      </c>
      <c r="H20" s="43">
        <v>0.04</v>
      </c>
    </row>
    <row r="21" spans="1:8" ht="48.75" customHeight="1">
      <c r="A21" s="13" t="s">
        <v>457</v>
      </c>
      <c r="B21" s="10">
        <f>B9*G21</f>
        <v>9774.2353013833999</v>
      </c>
      <c r="C21" s="1"/>
      <c r="D21" s="10">
        <f>D9*G21</f>
        <v>7193.5805088932811</v>
      </c>
      <c r="E21" s="11">
        <f>E9*G21</f>
        <v>2884.829421936759</v>
      </c>
      <c r="G21" s="1">
        <f>H21/H10</f>
        <v>3.2114624505928856E-2</v>
      </c>
      <c r="H21" s="43">
        <v>0.65</v>
      </c>
    </row>
    <row r="22" spans="1:8" ht="36" customHeight="1">
      <c r="A22" s="13" t="s">
        <v>458</v>
      </c>
      <c r="B22" s="10">
        <f>B9*G22</f>
        <v>1804.4742094861663</v>
      </c>
      <c r="C22" s="1"/>
      <c r="D22" s="10">
        <f>D9*G22</f>
        <v>1328.0456324110673</v>
      </c>
      <c r="E22" s="11">
        <f>E9*G22</f>
        <v>532.58389328063242</v>
      </c>
      <c r="G22" s="1">
        <f>H22/H10</f>
        <v>5.9288537549407119E-3</v>
      </c>
      <c r="H22" s="43">
        <v>0.12</v>
      </c>
    </row>
    <row r="23" spans="1:8" ht="22.5">
      <c r="A23" s="13" t="s">
        <v>459</v>
      </c>
      <c r="B23" s="10">
        <f>B9*G23</f>
        <v>3157.8298666007909</v>
      </c>
      <c r="C23" s="1"/>
      <c r="D23" s="10">
        <f>D9*G23</f>
        <v>2324.0798567193679</v>
      </c>
      <c r="E23" s="11">
        <f>E9*G23</f>
        <v>932.02181324110677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10526.09955533597</v>
      </c>
      <c r="C24" s="1"/>
      <c r="D24" s="10">
        <f>G24*D9</f>
        <v>7746.9328557312256</v>
      </c>
      <c r="E24" s="11">
        <f>G24*E9</f>
        <v>3106.7393774703555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7067.5239871541507</v>
      </c>
      <c r="C25" s="1"/>
      <c r="D25" s="10">
        <f>G25*D9</f>
        <v>5201.5120602766801</v>
      </c>
      <c r="E25" s="11">
        <f>G25*E9</f>
        <v>2085.9535820158103</v>
      </c>
      <c r="G25" s="1">
        <f>H25/H10</f>
        <v>2.3221343873517788E-2</v>
      </c>
      <c r="H25" s="43">
        <v>0.47</v>
      </c>
    </row>
    <row r="26" spans="1:8" ht="22.5">
      <c r="A26" s="13" t="s">
        <v>462</v>
      </c>
      <c r="B26" s="10">
        <f>G26*B9</f>
        <v>17593.623542490121</v>
      </c>
      <c r="C26" s="1"/>
      <c r="D26" s="10">
        <f>G26*D9</f>
        <v>12948.444916007906</v>
      </c>
      <c r="E26" s="11">
        <f>G26*E9</f>
        <v>5192.6929594861658</v>
      </c>
      <c r="G26" s="1">
        <f>H26/H10</f>
        <v>5.7806324110671936E-2</v>
      </c>
      <c r="H26" s="43">
        <v>1.17</v>
      </c>
    </row>
    <row r="27" spans="1:8" ht="22.5">
      <c r="A27" s="13" t="s">
        <v>463</v>
      </c>
      <c r="B27" s="10">
        <f>G27*B9</f>
        <v>35337.619935770759</v>
      </c>
      <c r="C27" s="1"/>
      <c r="D27" s="10">
        <f>G27*D9</f>
        <v>26007.560301383401</v>
      </c>
      <c r="E27" s="11">
        <f>G27*E9</f>
        <v>10429.767910079052</v>
      </c>
      <c r="G27" s="1">
        <f>H27/H10</f>
        <v>0.11610671936758894</v>
      </c>
      <c r="H27" s="43">
        <v>2.35</v>
      </c>
    </row>
    <row r="28" spans="1:8" ht="22.5">
      <c r="A28" s="13" t="s">
        <v>464</v>
      </c>
      <c r="B28" s="10">
        <f>G28*B9</f>
        <v>17142.504990118578</v>
      </c>
      <c r="C28" s="1"/>
      <c r="D28" s="10">
        <f>G28*D9</f>
        <v>12616.433507905138</v>
      </c>
      <c r="E28" s="11">
        <f>G28*E9</f>
        <v>5059.5469861660076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27668.604545454553</v>
      </c>
      <c r="C29" s="1"/>
      <c r="D29" s="10">
        <f>G29*D9</f>
        <v>20363.366363636367</v>
      </c>
      <c r="E29" s="11">
        <f>G29*E9</f>
        <v>8166.2863636363645</v>
      </c>
      <c r="G29" s="1">
        <f>H29/H10</f>
        <v>9.0909090909090925E-2</v>
      </c>
      <c r="H29" s="43">
        <v>1.84</v>
      </c>
    </row>
    <row r="30" spans="1:8" ht="45">
      <c r="A30" s="13" t="s">
        <v>466</v>
      </c>
      <c r="B30" s="10">
        <f>G30*B9</f>
        <v>39247.314056324118</v>
      </c>
      <c r="C30" s="1"/>
      <c r="D30" s="10">
        <f>G30*D9</f>
        <v>28884.992504940714</v>
      </c>
      <c r="E30" s="11">
        <f>G30*E9</f>
        <v>11583.699678853754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27818.977396245067</v>
      </c>
      <c r="C31" s="1"/>
      <c r="D31" s="10">
        <f>G31*D9</f>
        <v>20474.036833003956</v>
      </c>
      <c r="E31" s="11">
        <f>G31*E9</f>
        <v>8210.6683547430839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28270.095948616603</v>
      </c>
      <c r="C32" s="1"/>
      <c r="D32" s="10">
        <f>G32*D9</f>
        <v>20806.048241106721</v>
      </c>
      <c r="E32" s="11">
        <f>G32*E9</f>
        <v>8343.8143280632412</v>
      </c>
      <c r="G32" s="1">
        <f>H32/H10</f>
        <v>9.2885375494071151E-2</v>
      </c>
      <c r="H32" s="43">
        <v>1.88</v>
      </c>
    </row>
    <row r="33" spans="1:8" ht="45">
      <c r="A33" s="13" t="s">
        <v>469</v>
      </c>
      <c r="B33" s="10">
        <f>G33*B9</f>
        <v>14285.420825098816</v>
      </c>
      <c r="C33" s="1"/>
      <c r="D33" s="10">
        <f>G33*D9</f>
        <v>10513.694589920948</v>
      </c>
      <c r="E33" s="11">
        <f>G33*E9</f>
        <v>4216.28915513834</v>
      </c>
      <c r="G33" s="1">
        <f>H33/H10</f>
        <v>4.6936758893280632E-2</v>
      </c>
      <c r="H33" s="43">
        <v>0.95</v>
      </c>
    </row>
    <row r="34" spans="1:8" ht="33.75">
      <c r="A34" s="13" t="s">
        <v>470</v>
      </c>
      <c r="B34" s="10">
        <f>G34*B9</f>
        <v>10826.845256916999</v>
      </c>
      <c r="C34" s="1"/>
      <c r="D34" s="10">
        <f>G34*D9</f>
        <v>7968.2737944664041</v>
      </c>
      <c r="E34" s="11">
        <f>G34*E9</f>
        <v>3195.5033596837943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10" t="s">
        <v>514</v>
      </c>
      <c r="C35" s="1"/>
      <c r="D35" s="10" t="s">
        <v>515</v>
      </c>
      <c r="E35" s="11" t="s">
        <v>516</v>
      </c>
    </row>
    <row r="36" spans="1:8" ht="12" thickBot="1">
      <c r="A36" s="20" t="s">
        <v>21</v>
      </c>
      <c r="B36" s="21" t="s">
        <v>436</v>
      </c>
      <c r="C36" s="1"/>
      <c r="D36" s="21" t="s">
        <v>436</v>
      </c>
      <c r="E36" s="22"/>
    </row>
    <row r="37" spans="1:8" s="69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260676.69</v>
      </c>
      <c r="C39" s="1"/>
      <c r="D39" s="1"/>
      <c r="E39" s="6">
        <v>93198.8</v>
      </c>
    </row>
    <row r="40" spans="1:8">
      <c r="A40" s="18" t="s">
        <v>5</v>
      </c>
      <c r="B40" s="8" t="s">
        <v>513</v>
      </c>
      <c r="C40" s="1"/>
      <c r="D40" s="1"/>
      <c r="E40" s="41">
        <v>405</v>
      </c>
    </row>
    <row r="41" spans="1:8">
      <c r="A41" s="18" t="s">
        <v>6</v>
      </c>
      <c r="B41" s="10">
        <v>223997.03</v>
      </c>
      <c r="C41" s="1"/>
      <c r="D41" s="1"/>
      <c r="E41" s="11">
        <v>89829.15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1217.3751630434783</v>
      </c>
      <c r="C43" s="1"/>
      <c r="D43" s="1"/>
      <c r="E43" s="11">
        <f>E41*G43</f>
        <v>488.20190217391308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4980.1711215415025</v>
      </c>
      <c r="C45" s="1"/>
      <c r="D45" s="1"/>
      <c r="E45" s="11">
        <f>E41*G45</f>
        <v>1997.1895998023717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1106.7046936758895</v>
      </c>
      <c r="C46" s="1"/>
      <c r="D46" s="1"/>
      <c r="E46" s="11">
        <f>E41*G46</f>
        <v>443.81991106719374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1106.7046936758895</v>
      </c>
      <c r="C47" s="1"/>
      <c r="D47" s="1"/>
      <c r="E47" s="11">
        <f>E41*G47</f>
        <v>443.81991106719374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664.02281620553367</v>
      </c>
      <c r="C48" s="1"/>
      <c r="D48" s="1"/>
      <c r="E48" s="11">
        <f>E41*G48</f>
        <v>266.29194664031621</v>
      </c>
      <c r="G48" s="1">
        <f>H48/H42</f>
        <v>2.964426877470356E-3</v>
      </c>
      <c r="H48" s="43">
        <v>0.06</v>
      </c>
    </row>
    <row r="49" spans="1:8">
      <c r="A49" s="13" t="s">
        <v>453</v>
      </c>
      <c r="B49" s="10">
        <f>B41*G49</f>
        <v>10071.012712450594</v>
      </c>
      <c r="C49" s="1"/>
      <c r="D49" s="1"/>
      <c r="E49" s="11">
        <f>G49*E41</f>
        <v>4038.7611907114624</v>
      </c>
      <c r="G49" s="1">
        <f>H49/H42</f>
        <v>4.4960474308300399E-2</v>
      </c>
      <c r="H49" s="43">
        <v>0.91</v>
      </c>
    </row>
    <row r="50" spans="1:8">
      <c r="A50" s="13" t="s">
        <v>454</v>
      </c>
      <c r="B50" s="10">
        <f>B41*G50</f>
        <v>2324.0798567193679</v>
      </c>
      <c r="C50" s="1"/>
      <c r="D50" s="1"/>
      <c r="E50" s="11">
        <f>E41*G50</f>
        <v>932.02181324110677</v>
      </c>
      <c r="G50" s="1">
        <f>H50/H42</f>
        <v>1.0375494071146246E-2</v>
      </c>
      <c r="H50" s="43">
        <v>0.21</v>
      </c>
    </row>
    <row r="51" spans="1:8">
      <c r="A51" s="13" t="s">
        <v>455</v>
      </c>
      <c r="B51" s="10">
        <f>B41*G51</f>
        <v>15161.854303359687</v>
      </c>
      <c r="C51" s="1"/>
      <c r="D51" s="1"/>
      <c r="E51" s="11">
        <f>E41*G51</f>
        <v>6080.3327816205538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442.6818774703558</v>
      </c>
      <c r="C52" s="1"/>
      <c r="D52" s="1"/>
      <c r="E52" s="11">
        <f>E41*G52</f>
        <v>177.52796442687747</v>
      </c>
      <c r="G52" s="1">
        <f>H52/H42</f>
        <v>1.9762845849802375E-3</v>
      </c>
      <c r="H52" s="43">
        <v>0.04</v>
      </c>
    </row>
    <row r="53" spans="1:8" ht="58.5" customHeight="1">
      <c r="A53" s="13" t="s">
        <v>457</v>
      </c>
      <c r="B53" s="10">
        <f>B41*G53</f>
        <v>7193.5805088932811</v>
      </c>
      <c r="C53" s="1"/>
      <c r="D53" s="1"/>
      <c r="E53" s="11">
        <f>E41*G53</f>
        <v>2884.829421936759</v>
      </c>
      <c r="G53" s="1">
        <f>H53/H42</f>
        <v>3.2114624505928856E-2</v>
      </c>
      <c r="H53" s="43">
        <v>0.65</v>
      </c>
    </row>
    <row r="54" spans="1:8" ht="37.5" customHeight="1">
      <c r="A54" s="13" t="s">
        <v>458</v>
      </c>
      <c r="B54" s="10">
        <f>B41*G54</f>
        <v>1328.0456324110673</v>
      </c>
      <c r="C54" s="1"/>
      <c r="D54" s="1"/>
      <c r="E54" s="11">
        <f>E41*G54</f>
        <v>532.58389328063242</v>
      </c>
      <c r="G54" s="1">
        <f>H54/H42</f>
        <v>5.9288537549407119E-3</v>
      </c>
      <c r="H54" s="43">
        <v>0.12</v>
      </c>
    </row>
    <row r="55" spans="1:8" ht="24" customHeight="1">
      <c r="A55" s="13" t="s">
        <v>459</v>
      </c>
      <c r="B55" s="10">
        <f>B41*G55</f>
        <v>2324.0798567193679</v>
      </c>
      <c r="C55" s="1"/>
      <c r="D55" s="1"/>
      <c r="E55" s="11">
        <f>E41*G55</f>
        <v>932.02181324110677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7746.9328557312256</v>
      </c>
      <c r="C56" s="1"/>
      <c r="D56" s="1"/>
      <c r="E56" s="11">
        <f>G56*E41</f>
        <v>3106.7393774703555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5201.5120602766801</v>
      </c>
      <c r="C57" s="1"/>
      <c r="D57" s="1"/>
      <c r="E57" s="11">
        <f>G57*E41</f>
        <v>2085.9535820158103</v>
      </c>
      <c r="G57" s="1">
        <f>H57/H42</f>
        <v>2.3221343873517788E-2</v>
      </c>
      <c r="H57" s="43">
        <v>0.47</v>
      </c>
    </row>
    <row r="58" spans="1:8" ht="22.5">
      <c r="A58" s="13" t="s">
        <v>462</v>
      </c>
      <c r="B58" s="10">
        <f>G58*B41</f>
        <v>12948.444916007906</v>
      </c>
      <c r="C58" s="1"/>
      <c r="D58" s="1"/>
      <c r="E58" s="11">
        <f>G58*E41</f>
        <v>5192.6929594861658</v>
      </c>
      <c r="G58" s="1">
        <f>H58/H42</f>
        <v>5.7806324110671936E-2</v>
      </c>
      <c r="H58" s="43">
        <v>1.17</v>
      </c>
    </row>
    <row r="59" spans="1:8" ht="22.5">
      <c r="A59" s="13" t="s">
        <v>463</v>
      </c>
      <c r="B59" s="10">
        <f>G59*B41</f>
        <v>26007.560301383401</v>
      </c>
      <c r="C59" s="1"/>
      <c r="D59" s="1"/>
      <c r="E59" s="11">
        <f>G59*E41</f>
        <v>10429.767910079052</v>
      </c>
      <c r="G59" s="1">
        <f>H59/H42</f>
        <v>0.11610671936758894</v>
      </c>
      <c r="H59" s="43">
        <v>2.35</v>
      </c>
    </row>
    <row r="60" spans="1:8" ht="22.5">
      <c r="A60" s="13" t="s">
        <v>464</v>
      </c>
      <c r="B60" s="10">
        <f>G60*B41</f>
        <v>12616.433507905138</v>
      </c>
      <c r="C60" s="1"/>
      <c r="D60" s="1"/>
      <c r="E60" s="11">
        <f>G60*E41</f>
        <v>5059.5469861660076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20363.366363636367</v>
      </c>
      <c r="C61" s="1"/>
      <c r="D61" s="1"/>
      <c r="E61" s="11">
        <f>G61*E41</f>
        <v>8166.2863636363645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28884.992504940714</v>
      </c>
      <c r="C62" s="1"/>
      <c r="D62" s="1"/>
      <c r="E62" s="11">
        <f>G62*E41</f>
        <v>11583.699678853754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20474.036833003956</v>
      </c>
      <c r="C63" s="1"/>
      <c r="D63" s="1"/>
      <c r="E63" s="11">
        <f>G63*E41</f>
        <v>8210.6683547430839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20806.048241106721</v>
      </c>
      <c r="C64" s="1"/>
      <c r="D64" s="1"/>
      <c r="E64" s="11">
        <f>G64*E41</f>
        <v>8343.8143280632412</v>
      </c>
      <c r="G64" s="1">
        <f>H64/H42</f>
        <v>9.2885375494071151E-2</v>
      </c>
      <c r="H64" s="43">
        <v>1.88</v>
      </c>
    </row>
    <row r="65" spans="1:8" ht="43.5" customHeight="1">
      <c r="A65" s="13" t="s">
        <v>469</v>
      </c>
      <c r="B65" s="10">
        <f>G65*B41</f>
        <v>10513.694589920948</v>
      </c>
      <c r="C65" s="1"/>
      <c r="D65" s="1"/>
      <c r="E65" s="11">
        <f>G65*E41</f>
        <v>4216.28915513834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7968.2737944664041</v>
      </c>
      <c r="C66" s="1"/>
      <c r="D66" s="1"/>
      <c r="E66" s="11">
        <f>G66*E41</f>
        <v>3195.5033596837943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10" t="s">
        <v>515</v>
      </c>
      <c r="C67" s="1"/>
      <c r="D67" s="1"/>
      <c r="E67" s="11" t="s">
        <v>516</v>
      </c>
    </row>
    <row r="68" spans="1:8" ht="12" thickBot="1">
      <c r="A68" s="20" t="s">
        <v>21</v>
      </c>
      <c r="B68" s="21" t="s">
        <v>436</v>
      </c>
      <c r="C68" s="1"/>
      <c r="D68" s="1"/>
      <c r="E68" s="22"/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340372.12</v>
      </c>
      <c r="C71" s="1"/>
      <c r="D71" s="5">
        <v>260676.69</v>
      </c>
      <c r="E71" s="6">
        <v>93198.8</v>
      </c>
    </row>
    <row r="72" spans="1:8">
      <c r="A72" s="18" t="s">
        <v>5</v>
      </c>
      <c r="B72" s="8" t="s">
        <v>512</v>
      </c>
      <c r="C72" s="1"/>
      <c r="D72" s="8" t="s">
        <v>513</v>
      </c>
      <c r="E72" s="41">
        <v>405</v>
      </c>
    </row>
    <row r="73" spans="1:8">
      <c r="A73" s="18" t="s">
        <v>6</v>
      </c>
      <c r="B73" s="10">
        <v>304354.65000000002</v>
      </c>
      <c r="C73" s="1"/>
      <c r="D73" s="10">
        <v>223997.03</v>
      </c>
      <c r="E73" s="11">
        <v>89829.15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1654.1013586956526</v>
      </c>
      <c r="C75" s="1"/>
      <c r="D75" s="10">
        <f>D73*G75</f>
        <v>1217.3751630434783</v>
      </c>
      <c r="E75" s="11">
        <f>E73*G75</f>
        <v>488.20190217391308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6766.7782855731239</v>
      </c>
      <c r="C77" s="1"/>
      <c r="D77" s="10">
        <f>D73*G77</f>
        <v>4980.1711215415025</v>
      </c>
      <c r="E77" s="11">
        <f>E73*G77</f>
        <v>1997.1895998023717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1503.7285079051387</v>
      </c>
      <c r="C78" s="1"/>
      <c r="D78" s="10">
        <f>D73*G78</f>
        <v>1106.7046936758895</v>
      </c>
      <c r="E78" s="11">
        <f>E73*G78</f>
        <v>443.81991106719374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1503.7285079051387</v>
      </c>
      <c r="C79" s="1"/>
      <c r="D79" s="10">
        <f>D73*G79</f>
        <v>1106.7046936758895</v>
      </c>
      <c r="E79" s="11">
        <f>E73*G79</f>
        <v>443.81991106719374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902.23710474308314</v>
      </c>
      <c r="C80" s="1"/>
      <c r="D80" s="10">
        <f>D73*G80</f>
        <v>664.02281620553367</v>
      </c>
      <c r="E80" s="11">
        <f>E73*G80</f>
        <v>266.29194664031621</v>
      </c>
      <c r="G80" s="1">
        <f>H80/H74</f>
        <v>2.964426877470356E-3</v>
      </c>
      <c r="H80" s="43">
        <v>0.06</v>
      </c>
    </row>
    <row r="81" spans="1:8">
      <c r="A81" s="13" t="s">
        <v>453</v>
      </c>
      <c r="B81" s="10">
        <f>B73*G81</f>
        <v>13683.929421936762</v>
      </c>
      <c r="C81" s="1"/>
      <c r="D81" s="10">
        <f>D73*G81</f>
        <v>10071.012712450594</v>
      </c>
      <c r="E81" s="11">
        <f>G81*E73</f>
        <v>4038.7611907114624</v>
      </c>
      <c r="G81" s="1">
        <f>H81/H74</f>
        <v>4.4960474308300399E-2</v>
      </c>
      <c r="H81" s="43">
        <v>0.91</v>
      </c>
    </row>
    <row r="82" spans="1:8">
      <c r="A82" s="13" t="s">
        <v>454</v>
      </c>
      <c r="B82" s="10">
        <f>B73*G82</f>
        <v>3157.8298666007909</v>
      </c>
      <c r="C82" s="1"/>
      <c r="D82" s="10">
        <f>D73*G82</f>
        <v>2324.0798567193679</v>
      </c>
      <c r="E82" s="11">
        <f>E73*G82</f>
        <v>932.02181324110677</v>
      </c>
      <c r="G82" s="1">
        <f>H82/H74</f>
        <v>1.0375494071146246E-2</v>
      </c>
      <c r="H82" s="43">
        <v>0.21</v>
      </c>
    </row>
    <row r="83" spans="1:8">
      <c r="A83" s="13" t="s">
        <v>455</v>
      </c>
      <c r="B83" s="10">
        <f>B73*G83</f>
        <v>20601.0805583004</v>
      </c>
      <c r="C83" s="1"/>
      <c r="D83" s="10">
        <f>D73*G83</f>
        <v>15161.854303359687</v>
      </c>
      <c r="E83" s="11">
        <f>E73*G83</f>
        <v>6080.3327816205538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601.49140316205546</v>
      </c>
      <c r="C84" s="1"/>
      <c r="D84" s="10">
        <f>D73*G84</f>
        <v>442.6818774703558</v>
      </c>
      <c r="E84" s="11">
        <f>E73*G84</f>
        <v>177.52796442687747</v>
      </c>
      <c r="G84" s="1">
        <f>H84/H74</f>
        <v>1.9762845849802375E-3</v>
      </c>
      <c r="H84" s="43">
        <v>0.04</v>
      </c>
    </row>
    <row r="85" spans="1:8" ht="54" customHeight="1">
      <c r="A85" s="13" t="s">
        <v>457</v>
      </c>
      <c r="B85" s="10">
        <f>B73*G85</f>
        <v>9774.2353013833999</v>
      </c>
      <c r="C85" s="1"/>
      <c r="D85" s="10">
        <f>D73*G85</f>
        <v>7193.5805088932811</v>
      </c>
      <c r="E85" s="11">
        <f>E73*G85</f>
        <v>2884.829421936759</v>
      </c>
      <c r="G85" s="1">
        <f>H85/H74</f>
        <v>3.2114624505928856E-2</v>
      </c>
      <c r="H85" s="43">
        <v>0.65</v>
      </c>
    </row>
    <row r="86" spans="1:8" ht="34.5" customHeight="1">
      <c r="A86" s="13" t="s">
        <v>458</v>
      </c>
      <c r="B86" s="10">
        <f>B73*G86</f>
        <v>1804.4742094861663</v>
      </c>
      <c r="C86" s="1"/>
      <c r="D86" s="10">
        <f>D73*G86</f>
        <v>1328.0456324110673</v>
      </c>
      <c r="E86" s="11">
        <f>E73*G86</f>
        <v>532.58389328063242</v>
      </c>
      <c r="G86" s="1">
        <f>H86/H74</f>
        <v>5.9288537549407119E-3</v>
      </c>
      <c r="H86" s="43">
        <v>0.12</v>
      </c>
    </row>
    <row r="87" spans="1:8" ht="22.5">
      <c r="A87" s="13" t="s">
        <v>459</v>
      </c>
      <c r="B87" s="10">
        <f>B73*G87</f>
        <v>3157.8298666007909</v>
      </c>
      <c r="C87" s="1"/>
      <c r="D87" s="10">
        <f>D73*G87</f>
        <v>2324.0798567193679</v>
      </c>
      <c r="E87" s="11">
        <f>E73*G87</f>
        <v>932.02181324110677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10526.09955533597</v>
      </c>
      <c r="C88" s="1"/>
      <c r="D88" s="10">
        <f>G88*D73</f>
        <v>7746.9328557312256</v>
      </c>
      <c r="E88" s="11">
        <f>G88*E73</f>
        <v>3106.7393774703555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7067.5239871541507</v>
      </c>
      <c r="C89" s="1"/>
      <c r="D89" s="10">
        <f>G89*D73</f>
        <v>5201.5120602766801</v>
      </c>
      <c r="E89" s="11">
        <f>G89*E73</f>
        <v>2085.9535820158103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17593.623542490121</v>
      </c>
      <c r="C90" s="1"/>
      <c r="D90" s="10">
        <f>G90*D73</f>
        <v>12948.444916007906</v>
      </c>
      <c r="E90" s="11">
        <f>G90*E73</f>
        <v>5192.6929594861658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35337.619935770759</v>
      </c>
      <c r="C91" s="1"/>
      <c r="D91" s="10">
        <f>G91*D73</f>
        <v>26007.560301383401</v>
      </c>
      <c r="E91" s="11">
        <f>G91*E73</f>
        <v>10429.767910079052</v>
      </c>
      <c r="G91" s="1">
        <f>H91/H74</f>
        <v>0.11610671936758894</v>
      </c>
      <c r="H91" s="43">
        <v>2.35</v>
      </c>
    </row>
    <row r="92" spans="1:8" ht="22.5">
      <c r="A92" s="13" t="s">
        <v>464</v>
      </c>
      <c r="B92" s="10">
        <f>G92*B73</f>
        <v>17142.504990118578</v>
      </c>
      <c r="C92" s="1"/>
      <c r="D92" s="10">
        <f>G92*D73</f>
        <v>12616.433507905138</v>
      </c>
      <c r="E92" s="11">
        <f>G92*E73</f>
        <v>5059.5469861660076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27668.604545454553</v>
      </c>
      <c r="C93" s="1"/>
      <c r="D93" s="10">
        <f>G93*D73</f>
        <v>20363.366363636367</v>
      </c>
      <c r="E93" s="11">
        <f>G93*E73</f>
        <v>8166.2863636363645</v>
      </c>
      <c r="G93" s="1">
        <f>H93/H74</f>
        <v>9.0909090909090925E-2</v>
      </c>
      <c r="H93" s="43">
        <v>1.84</v>
      </c>
    </row>
    <row r="94" spans="1:8" ht="49.5" customHeight="1">
      <c r="A94" s="13" t="s">
        <v>466</v>
      </c>
      <c r="B94" s="10">
        <f>G94*B73</f>
        <v>39247.314056324118</v>
      </c>
      <c r="C94" s="1"/>
      <c r="D94" s="10">
        <f>G94*D73</f>
        <v>28884.992504940714</v>
      </c>
      <c r="E94" s="11">
        <f>G94*E73</f>
        <v>11583.699678853754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27818.977396245067</v>
      </c>
      <c r="C95" s="1"/>
      <c r="D95" s="10">
        <f>G95*D73</f>
        <v>20474.036833003956</v>
      </c>
      <c r="E95" s="11">
        <f>G95*E73</f>
        <v>8210.6683547430839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28270.095948616603</v>
      </c>
      <c r="C96" s="1"/>
      <c r="D96" s="10">
        <f>G96*D73</f>
        <v>20806.048241106721</v>
      </c>
      <c r="E96" s="11">
        <f>G96*E73</f>
        <v>8343.8143280632412</v>
      </c>
      <c r="G96" s="1">
        <f>H96/H74</f>
        <v>9.2885375494071151E-2</v>
      </c>
      <c r="H96" s="43">
        <v>1.88</v>
      </c>
    </row>
    <row r="97" spans="1:8" ht="55.5" customHeight="1">
      <c r="A97" s="13" t="s">
        <v>469</v>
      </c>
      <c r="B97" s="10">
        <f>G97*B73</f>
        <v>14285.420825098816</v>
      </c>
      <c r="C97" s="1"/>
      <c r="D97" s="10">
        <f>G97*D73</f>
        <v>10513.694589920948</v>
      </c>
      <c r="E97" s="11">
        <f>G97*E73</f>
        <v>4216.28915513834</v>
      </c>
      <c r="G97" s="1">
        <f>H97/H74</f>
        <v>4.6936758893280632E-2</v>
      </c>
      <c r="H97" s="43">
        <v>0.95</v>
      </c>
    </row>
    <row r="98" spans="1:8" ht="45" customHeight="1">
      <c r="A98" s="13" t="s">
        <v>470</v>
      </c>
      <c r="B98" s="10">
        <f>G98*B73</f>
        <v>10826.845256916999</v>
      </c>
      <c r="C98" s="1"/>
      <c r="D98" s="10">
        <f>G98*D73</f>
        <v>7968.2737944664041</v>
      </c>
      <c r="E98" s="11">
        <f>G98*E73</f>
        <v>3195.5033596837943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10" t="s">
        <v>514</v>
      </c>
      <c r="C99" s="1"/>
      <c r="D99" s="10" t="s">
        <v>515</v>
      </c>
      <c r="E99" s="11" t="s">
        <v>516</v>
      </c>
    </row>
    <row r="100" spans="1:8" ht="12" thickBot="1">
      <c r="A100" s="20" t="s">
        <v>21</v>
      </c>
      <c r="B100" s="21" t="s">
        <v>436</v>
      </c>
      <c r="C100" s="1"/>
      <c r="D100" s="21" t="s">
        <v>436</v>
      </c>
      <c r="E100" s="22"/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-442.6818774703558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37:C38"/>
    <mergeCell ref="A69:B70"/>
    <mergeCell ref="A102:D102"/>
    <mergeCell ref="A1:C1"/>
    <mergeCell ref="A3:C3"/>
    <mergeCell ref="A5:C6"/>
  </mergeCells>
  <phoneticPr fontId="10" type="noConversion"/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N106"/>
  <sheetViews>
    <sheetView topLeftCell="A97" workbookViewId="0">
      <selection activeCell="A102" sqref="A102:D106"/>
    </sheetView>
  </sheetViews>
  <sheetFormatPr defaultColWidth="7.5703125" defaultRowHeight="11.25"/>
  <cols>
    <col min="1" max="1" width="74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7" width="0" style="1" hidden="1" customWidth="1"/>
    <col min="18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1.25" customHeight="1">
      <c r="A1" s="85" t="s">
        <v>808</v>
      </c>
      <c r="B1" s="85"/>
      <c r="C1" s="85"/>
    </row>
    <row r="2" spans="1:8" ht="15">
      <c r="A2" s="58"/>
      <c r="B2" s="58"/>
      <c r="C2" s="58"/>
    </row>
    <row r="3" spans="1:8" ht="35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699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348860.41</v>
      </c>
      <c r="C7" s="1"/>
      <c r="D7" s="5">
        <v>335877.44</v>
      </c>
      <c r="E7" s="6">
        <v>60305.3</v>
      </c>
    </row>
    <row r="8" spans="1:8">
      <c r="A8" s="18" t="s">
        <v>5</v>
      </c>
      <c r="B8" s="10" t="s">
        <v>517</v>
      </c>
      <c r="C8" s="1"/>
      <c r="D8" s="10" t="s">
        <v>270</v>
      </c>
      <c r="E8" s="11">
        <v>725</v>
      </c>
    </row>
    <row r="9" spans="1:8">
      <c r="A9" s="18" t="s">
        <v>6</v>
      </c>
      <c r="B9" s="10">
        <v>308568.71000000002</v>
      </c>
      <c r="C9" s="1"/>
      <c r="D9" s="10">
        <v>286375.21000000002</v>
      </c>
      <c r="E9" s="11">
        <v>58346.78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1677.0038586956525</v>
      </c>
      <c r="C11" s="1"/>
      <c r="D11" s="10">
        <f>D9*G11</f>
        <v>1556.3870108695655</v>
      </c>
      <c r="E11" s="11">
        <f>E9*G11</f>
        <v>317.10206521739133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6860.4703310276691</v>
      </c>
      <c r="C13" s="1"/>
      <c r="D13" s="10">
        <f>D9*G13</f>
        <v>6367.037771739132</v>
      </c>
      <c r="E13" s="11">
        <f>E9*G13</f>
        <v>1297.2357213438736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1524.5489624505933</v>
      </c>
      <c r="C14" s="1"/>
      <c r="D14" s="10">
        <f>D9*G14</f>
        <v>1414.8972826086961</v>
      </c>
      <c r="E14" s="11">
        <f>E9*G14</f>
        <v>288.27460474308305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1524.5489624505933</v>
      </c>
      <c r="C15" s="1"/>
      <c r="D15" s="10">
        <f>D9*G15</f>
        <v>1414.8972826086961</v>
      </c>
      <c r="E15" s="11">
        <f>E9*G15</f>
        <v>288.27460474308305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914.72937747035587</v>
      </c>
      <c r="C16" s="1"/>
      <c r="D16" s="10">
        <f>D9*G16</f>
        <v>848.9383695652175</v>
      </c>
      <c r="E16" s="11">
        <f>E9*G16</f>
        <v>172.9647628458498</v>
      </c>
      <c r="G16" s="1">
        <f>H16/H10</f>
        <v>2.964426877470356E-3</v>
      </c>
      <c r="H16" s="43">
        <v>0.06</v>
      </c>
    </row>
    <row r="17" spans="1:8">
      <c r="A17" s="13" t="s">
        <v>453</v>
      </c>
      <c r="B17" s="10">
        <f>B9*G17</f>
        <v>13873.395558300397</v>
      </c>
      <c r="C17" s="1"/>
      <c r="D17" s="10">
        <f>D9*G17</f>
        <v>12875.565271739133</v>
      </c>
      <c r="E17" s="11">
        <f>G17*E9</f>
        <v>2623.2989031620555</v>
      </c>
      <c r="G17" s="1">
        <f>H17/H10</f>
        <v>4.4960474308300399E-2</v>
      </c>
      <c r="H17" s="43">
        <v>0.91</v>
      </c>
    </row>
    <row r="18" spans="1:8">
      <c r="A18" s="13" t="s">
        <v>454</v>
      </c>
      <c r="B18" s="10">
        <f>B9*G18</f>
        <v>3201.5528211462456</v>
      </c>
      <c r="C18" s="1"/>
      <c r="D18" s="10">
        <f>D9*G18</f>
        <v>2971.2842934782611</v>
      </c>
      <c r="E18" s="11">
        <f>E9*G18</f>
        <v>605.37666996047437</v>
      </c>
      <c r="G18" s="1">
        <f>H18/H10</f>
        <v>1.0375494071146246E-2</v>
      </c>
      <c r="H18" s="43">
        <v>0.21</v>
      </c>
    </row>
    <row r="19" spans="1:8">
      <c r="A19" s="13" t="s">
        <v>455</v>
      </c>
      <c r="B19" s="10">
        <f>B9*G19</f>
        <v>20886.320785573127</v>
      </c>
      <c r="C19" s="1"/>
      <c r="D19" s="10">
        <f>D9*G19</f>
        <v>19384.092771739135</v>
      </c>
      <c r="E19" s="11">
        <f>E9*G19</f>
        <v>3949.3620849802378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609.81958498023732</v>
      </c>
      <c r="C20" s="1"/>
      <c r="D20" s="10">
        <f>D9*G20</f>
        <v>565.95891304347833</v>
      </c>
      <c r="E20" s="11">
        <f>E9*G20</f>
        <v>115.30984189723321</v>
      </c>
      <c r="G20" s="1">
        <f>H20/H10</f>
        <v>1.9762845849802375E-3</v>
      </c>
      <c r="H20" s="43">
        <v>0.04</v>
      </c>
    </row>
    <row r="21" spans="1:8" ht="55.5" customHeight="1">
      <c r="A21" s="13" t="s">
        <v>457</v>
      </c>
      <c r="B21" s="10">
        <f>B9*G21</f>
        <v>9909.5682559288543</v>
      </c>
      <c r="C21" s="1"/>
      <c r="D21" s="10">
        <f>D9*G21</f>
        <v>9196.8323369565223</v>
      </c>
      <c r="E21" s="11">
        <f>E9*G21</f>
        <v>1873.7849308300397</v>
      </c>
      <c r="G21" s="1">
        <f>H21/H10</f>
        <v>3.2114624505928856E-2</v>
      </c>
      <c r="H21" s="43">
        <v>0.65</v>
      </c>
    </row>
    <row r="22" spans="1:8" ht="42.75" customHeight="1">
      <c r="A22" s="13" t="s">
        <v>458</v>
      </c>
      <c r="B22" s="10">
        <f>B9*G22</f>
        <v>1829.4587549407117</v>
      </c>
      <c r="C22" s="1"/>
      <c r="D22" s="10">
        <f>D9*G22</f>
        <v>1697.876739130435</v>
      </c>
      <c r="E22" s="11">
        <f>E9*G22</f>
        <v>345.92952569169961</v>
      </c>
      <c r="G22" s="1">
        <f>H22/H10</f>
        <v>5.9288537549407119E-3</v>
      </c>
      <c r="H22" s="43">
        <v>0.12</v>
      </c>
    </row>
    <row r="23" spans="1:8" ht="22.5">
      <c r="A23" s="13" t="s">
        <v>459</v>
      </c>
      <c r="B23" s="10">
        <f>B9*G23</f>
        <v>3201.5528211462456</v>
      </c>
      <c r="C23" s="1"/>
      <c r="D23" s="10">
        <f>D9*G23</f>
        <v>2971.2842934782611</v>
      </c>
      <c r="E23" s="11">
        <f>E9*G23</f>
        <v>605.37666996047437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10671.842737154151</v>
      </c>
      <c r="C24" s="1"/>
      <c r="D24" s="10">
        <f>G24*D9</f>
        <v>9904.2809782608711</v>
      </c>
      <c r="E24" s="11">
        <f>G24*E9</f>
        <v>2017.9222332015811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7165.3801235177871</v>
      </c>
      <c r="C25" s="1"/>
      <c r="D25" s="10">
        <f>G25*D9</f>
        <v>6650.0172282608701</v>
      </c>
      <c r="E25" s="11">
        <f>G25*E9</f>
        <v>1354.8906422924902</v>
      </c>
      <c r="G25" s="1">
        <f>H25/H10</f>
        <v>2.3221343873517788E-2</v>
      </c>
      <c r="H25" s="43">
        <v>0.47</v>
      </c>
    </row>
    <row r="26" spans="1:8" ht="22.5">
      <c r="A26" s="13" t="s">
        <v>462</v>
      </c>
      <c r="B26" s="10">
        <f>G26*B9</f>
        <v>17837.222860671936</v>
      </c>
      <c r="C26" s="1"/>
      <c r="D26" s="10">
        <f>G26*D9</f>
        <v>16554.29820652174</v>
      </c>
      <c r="E26" s="11">
        <f>G26*E9</f>
        <v>3372.8128754940712</v>
      </c>
      <c r="G26" s="1">
        <f>H26/H10</f>
        <v>5.7806324110671936E-2</v>
      </c>
      <c r="H26" s="43">
        <v>1.17</v>
      </c>
    </row>
    <row r="27" spans="1:8" ht="22.5">
      <c r="A27" s="13" t="s">
        <v>463</v>
      </c>
      <c r="B27" s="10">
        <f>G27*B9</f>
        <v>35826.900617588937</v>
      </c>
      <c r="C27" s="1"/>
      <c r="D27" s="10">
        <f>G27*D9</f>
        <v>33250.086141304353</v>
      </c>
      <c r="E27" s="11">
        <f>G27*E9</f>
        <v>6774.4532114624508</v>
      </c>
      <c r="G27" s="1">
        <f>H27/H10</f>
        <v>0.11610671936758894</v>
      </c>
      <c r="H27" s="43">
        <v>2.35</v>
      </c>
    </row>
    <row r="28" spans="1:8" ht="22.5">
      <c r="A28" s="13" t="s">
        <v>464</v>
      </c>
      <c r="B28" s="10">
        <f>G28*B9</f>
        <v>17379.858171936761</v>
      </c>
      <c r="C28" s="1"/>
      <c r="D28" s="10">
        <f>G28*D9</f>
        <v>16129.829021739131</v>
      </c>
      <c r="E28" s="11">
        <f>G28*E9</f>
        <v>3286.3304940711464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28051.700909090916</v>
      </c>
      <c r="C29" s="1"/>
      <c r="D29" s="10">
        <f>G29*D9</f>
        <v>26034.110000000008</v>
      </c>
      <c r="E29" s="11">
        <f>G29*E9</f>
        <v>5304.2527272727284</v>
      </c>
      <c r="G29" s="1">
        <f>H29/H10</f>
        <v>9.0909090909090925E-2</v>
      </c>
      <c r="H29" s="43">
        <v>1.84</v>
      </c>
    </row>
    <row r="30" spans="1:8" ht="45">
      <c r="A30" s="13" t="s">
        <v>466</v>
      </c>
      <c r="B30" s="10">
        <f>G30*B9</f>
        <v>39790.727919960482</v>
      </c>
      <c r="C30" s="1"/>
      <c r="D30" s="10">
        <f>G30*D9</f>
        <v>36928.819076086962</v>
      </c>
      <c r="E30" s="11">
        <f>G30*E9</f>
        <v>7523.9671837944661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28204.155805335973</v>
      </c>
      <c r="C31" s="1"/>
      <c r="D31" s="10">
        <f>G31*D9</f>
        <v>26175.599728260877</v>
      </c>
      <c r="E31" s="11">
        <f>G31*E9</f>
        <v>5333.0801877470367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28661.520494071148</v>
      </c>
      <c r="C32" s="1"/>
      <c r="D32" s="10">
        <f>G32*D9</f>
        <v>26600.06891304348</v>
      </c>
      <c r="E32" s="11">
        <f>G32*E9</f>
        <v>5419.5625691699606</v>
      </c>
      <c r="G32" s="1">
        <f>H32/H10</f>
        <v>9.2885375494071151E-2</v>
      </c>
      <c r="H32" s="43">
        <v>1.88</v>
      </c>
    </row>
    <row r="33" spans="1:8" ht="45">
      <c r="A33" s="13" t="s">
        <v>469</v>
      </c>
      <c r="B33" s="10">
        <f>G33*B9</f>
        <v>14483.215143280633</v>
      </c>
      <c r="C33" s="1"/>
      <c r="D33" s="10">
        <f>G33*D9</f>
        <v>13441.524184782609</v>
      </c>
      <c r="E33" s="11">
        <f>G33*E9</f>
        <v>2738.6087450592886</v>
      </c>
      <c r="G33" s="1">
        <f>H33/H10</f>
        <v>4.6936758893280632E-2</v>
      </c>
      <c r="H33" s="43">
        <v>0.95</v>
      </c>
    </row>
    <row r="34" spans="1:8" ht="33.75">
      <c r="A34" s="13" t="s">
        <v>470</v>
      </c>
      <c r="B34" s="10">
        <f>G34*B9</f>
        <v>10976.752529644271</v>
      </c>
      <c r="C34" s="1"/>
      <c r="D34" s="10">
        <f>G34*D9</f>
        <v>10187.260434782611</v>
      </c>
      <c r="E34" s="11">
        <f>G34*E9</f>
        <v>2075.5771541501977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8" t="s">
        <v>518</v>
      </c>
      <c r="C35" s="1"/>
      <c r="D35" s="8" t="s">
        <v>519</v>
      </c>
      <c r="E35" s="9" t="s">
        <v>520</v>
      </c>
    </row>
    <row r="36" spans="1:8" ht="12" thickBot="1">
      <c r="A36" s="20" t="s">
        <v>21</v>
      </c>
      <c r="B36" s="21" t="s">
        <v>387</v>
      </c>
      <c r="C36" s="1"/>
      <c r="D36" s="21" t="s">
        <v>387</v>
      </c>
      <c r="E36" s="22"/>
    </row>
    <row r="37" spans="1:8" s="69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335877.44</v>
      </c>
      <c r="C39" s="1"/>
      <c r="D39" s="1"/>
      <c r="E39" s="6">
        <v>60305.3</v>
      </c>
    </row>
    <row r="40" spans="1:8">
      <c r="A40" s="18" t="s">
        <v>5</v>
      </c>
      <c r="B40" s="10" t="s">
        <v>270</v>
      </c>
      <c r="C40" s="1"/>
      <c r="D40" s="1"/>
      <c r="E40" s="11">
        <v>725</v>
      </c>
    </row>
    <row r="41" spans="1:8">
      <c r="A41" s="18" t="s">
        <v>6</v>
      </c>
      <c r="B41" s="10">
        <v>286375.21000000002</v>
      </c>
      <c r="C41" s="1"/>
      <c r="D41" s="1"/>
      <c r="E41" s="11">
        <v>58346.78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1556.3870108695655</v>
      </c>
      <c r="C43" s="1"/>
      <c r="D43" s="1"/>
      <c r="E43" s="11">
        <f>E41*G43</f>
        <v>317.10206521739133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6367.037771739132</v>
      </c>
      <c r="C45" s="1"/>
      <c r="D45" s="1"/>
      <c r="E45" s="11">
        <f>E41*G45</f>
        <v>1297.2357213438736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1414.8972826086961</v>
      </c>
      <c r="C46" s="1"/>
      <c r="D46" s="1"/>
      <c r="E46" s="11">
        <f>E41*G46</f>
        <v>288.27460474308305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1414.8972826086961</v>
      </c>
      <c r="C47" s="1"/>
      <c r="D47" s="1"/>
      <c r="E47" s="11">
        <f>E41*G47</f>
        <v>288.27460474308305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848.9383695652175</v>
      </c>
      <c r="C48" s="1"/>
      <c r="D48" s="1"/>
      <c r="E48" s="11">
        <f>E41*G48</f>
        <v>172.9647628458498</v>
      </c>
      <c r="G48" s="1">
        <f>H48/H42</f>
        <v>2.964426877470356E-3</v>
      </c>
      <c r="H48" s="43">
        <v>0.06</v>
      </c>
    </row>
    <row r="49" spans="1:8">
      <c r="A49" s="13" t="s">
        <v>453</v>
      </c>
      <c r="B49" s="10">
        <f>B41*G49</f>
        <v>12875.565271739133</v>
      </c>
      <c r="C49" s="1"/>
      <c r="D49" s="1"/>
      <c r="E49" s="11">
        <f>G49*E41</f>
        <v>2623.2989031620555</v>
      </c>
      <c r="G49" s="1">
        <f>H49/H42</f>
        <v>4.4960474308300399E-2</v>
      </c>
      <c r="H49" s="43">
        <v>0.91</v>
      </c>
    </row>
    <row r="50" spans="1:8">
      <c r="A50" s="13" t="s">
        <v>454</v>
      </c>
      <c r="B50" s="10">
        <f>B41*G50</f>
        <v>2971.2842934782611</v>
      </c>
      <c r="C50" s="1"/>
      <c r="D50" s="1"/>
      <c r="E50" s="11">
        <f>E41*G50</f>
        <v>605.37666996047437</v>
      </c>
      <c r="G50" s="1">
        <f>H50/H42</f>
        <v>1.0375494071146246E-2</v>
      </c>
      <c r="H50" s="43">
        <v>0.21</v>
      </c>
    </row>
    <row r="51" spans="1:8">
      <c r="A51" s="13" t="s">
        <v>455</v>
      </c>
      <c r="B51" s="10">
        <f>B41*G51</f>
        <v>19384.092771739135</v>
      </c>
      <c r="C51" s="1"/>
      <c r="D51" s="1"/>
      <c r="E51" s="11">
        <f>E41*G51</f>
        <v>3949.3620849802378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565.95891304347833</v>
      </c>
      <c r="C52" s="1"/>
      <c r="D52" s="1"/>
      <c r="E52" s="11">
        <f>E41*G52</f>
        <v>115.30984189723321</v>
      </c>
      <c r="G52" s="1">
        <f>H52/H42</f>
        <v>1.9762845849802375E-3</v>
      </c>
      <c r="H52" s="43">
        <v>0.04</v>
      </c>
    </row>
    <row r="53" spans="1:8" ht="45">
      <c r="A53" s="13" t="s">
        <v>457</v>
      </c>
      <c r="B53" s="10">
        <f>B41*G53</f>
        <v>9196.8323369565223</v>
      </c>
      <c r="C53" s="1"/>
      <c r="D53" s="1"/>
      <c r="E53" s="11">
        <f>E41*G53</f>
        <v>1873.7849308300397</v>
      </c>
      <c r="G53" s="1">
        <f>H53/H42</f>
        <v>3.2114624505928856E-2</v>
      </c>
      <c r="H53" s="43">
        <v>0.65</v>
      </c>
    </row>
    <row r="54" spans="1:8" ht="33.75">
      <c r="A54" s="13" t="s">
        <v>458</v>
      </c>
      <c r="B54" s="10">
        <f>B41*G54</f>
        <v>1697.876739130435</v>
      </c>
      <c r="C54" s="1"/>
      <c r="D54" s="1"/>
      <c r="E54" s="11">
        <f>E41*G54</f>
        <v>345.92952569169961</v>
      </c>
      <c r="G54" s="1">
        <f>H54/H42</f>
        <v>5.9288537549407119E-3</v>
      </c>
      <c r="H54" s="43">
        <v>0.12</v>
      </c>
    </row>
    <row r="55" spans="1:8" ht="22.5">
      <c r="A55" s="13" t="s">
        <v>459</v>
      </c>
      <c r="B55" s="10">
        <f>B41*G55</f>
        <v>2971.2842934782611</v>
      </c>
      <c r="C55" s="1"/>
      <c r="D55" s="1"/>
      <c r="E55" s="11">
        <f>E41*G55</f>
        <v>605.37666996047437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9904.2809782608711</v>
      </c>
      <c r="C56" s="1"/>
      <c r="D56" s="1"/>
      <c r="E56" s="11">
        <f>G56*E41</f>
        <v>2017.9222332015811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6650.0172282608701</v>
      </c>
      <c r="C57" s="1"/>
      <c r="D57" s="1"/>
      <c r="E57" s="11">
        <f>G57*E41</f>
        <v>1354.8906422924902</v>
      </c>
      <c r="G57" s="1">
        <f>H57/H42</f>
        <v>2.3221343873517788E-2</v>
      </c>
      <c r="H57" s="43">
        <v>0.47</v>
      </c>
    </row>
    <row r="58" spans="1:8" ht="22.5">
      <c r="A58" s="13" t="s">
        <v>462</v>
      </c>
      <c r="B58" s="10">
        <f>G58*B41</f>
        <v>16554.29820652174</v>
      </c>
      <c r="C58" s="1"/>
      <c r="D58" s="1"/>
      <c r="E58" s="11">
        <f>G58*E41</f>
        <v>3372.8128754940712</v>
      </c>
      <c r="G58" s="1">
        <f>H58/H42</f>
        <v>5.7806324110671936E-2</v>
      </c>
      <c r="H58" s="43">
        <v>1.17</v>
      </c>
    </row>
    <row r="59" spans="1:8" ht="22.5">
      <c r="A59" s="13" t="s">
        <v>463</v>
      </c>
      <c r="B59" s="10">
        <f>G59*B41</f>
        <v>33250.086141304353</v>
      </c>
      <c r="C59" s="1"/>
      <c r="D59" s="1"/>
      <c r="E59" s="11">
        <f>G59*E41</f>
        <v>6774.4532114624508</v>
      </c>
      <c r="G59" s="1">
        <f>H59/H42</f>
        <v>0.11610671936758894</v>
      </c>
      <c r="H59" s="43">
        <v>2.35</v>
      </c>
    </row>
    <row r="60" spans="1:8" ht="22.5">
      <c r="A60" s="13" t="s">
        <v>464</v>
      </c>
      <c r="B60" s="10">
        <f>G60*B41</f>
        <v>16129.829021739131</v>
      </c>
      <c r="C60" s="1"/>
      <c r="D60" s="1"/>
      <c r="E60" s="11">
        <f>G60*E41</f>
        <v>3286.3304940711464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26034.110000000008</v>
      </c>
      <c r="C61" s="1"/>
      <c r="D61" s="1"/>
      <c r="E61" s="11">
        <f>G61*E41</f>
        <v>5304.2527272727284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36928.819076086962</v>
      </c>
      <c r="C62" s="1"/>
      <c r="D62" s="1"/>
      <c r="E62" s="11">
        <f>G62*E41</f>
        <v>7523.9671837944661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26175.599728260877</v>
      </c>
      <c r="C63" s="1"/>
      <c r="D63" s="1"/>
      <c r="E63" s="11">
        <f>G63*E41</f>
        <v>5333.0801877470367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26600.06891304348</v>
      </c>
      <c r="C64" s="1"/>
      <c r="D64" s="1"/>
      <c r="E64" s="11">
        <f>G64*E41</f>
        <v>5419.5625691699606</v>
      </c>
      <c r="G64" s="1">
        <f>H64/H42</f>
        <v>9.2885375494071151E-2</v>
      </c>
      <c r="H64" s="43">
        <v>1.88</v>
      </c>
    </row>
    <row r="65" spans="1:8" ht="45">
      <c r="A65" s="13" t="s">
        <v>469</v>
      </c>
      <c r="B65" s="10">
        <f>G65*B41</f>
        <v>13441.524184782609</v>
      </c>
      <c r="C65" s="1"/>
      <c r="D65" s="1"/>
      <c r="E65" s="11">
        <f>G65*E41</f>
        <v>2738.6087450592886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10187.260434782611</v>
      </c>
      <c r="C66" s="1"/>
      <c r="D66" s="1"/>
      <c r="E66" s="11">
        <f>G66*E41</f>
        <v>2075.5771541501977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8" t="s">
        <v>519</v>
      </c>
      <c r="C67" s="1"/>
      <c r="D67" s="1"/>
      <c r="E67" s="9" t="s">
        <v>520</v>
      </c>
    </row>
    <row r="68" spans="1:8" ht="12" thickBot="1">
      <c r="A68" s="20" t="s">
        <v>21</v>
      </c>
      <c r="B68" s="21" t="s">
        <v>387</v>
      </c>
      <c r="C68" s="1"/>
      <c r="D68" s="1"/>
      <c r="E68" s="22"/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348860.41</v>
      </c>
      <c r="C71" s="1"/>
      <c r="D71" s="5">
        <v>335877.44</v>
      </c>
      <c r="E71" s="6">
        <v>60305.3</v>
      </c>
    </row>
    <row r="72" spans="1:8">
      <c r="A72" s="18" t="s">
        <v>5</v>
      </c>
      <c r="B72" s="10" t="s">
        <v>517</v>
      </c>
      <c r="C72" s="1"/>
      <c r="D72" s="10" t="s">
        <v>270</v>
      </c>
      <c r="E72" s="11">
        <v>725</v>
      </c>
    </row>
    <row r="73" spans="1:8">
      <c r="A73" s="18" t="s">
        <v>6</v>
      </c>
      <c r="B73" s="10">
        <v>308568.71000000002</v>
      </c>
      <c r="C73" s="1"/>
      <c r="D73" s="10">
        <v>286375.21000000002</v>
      </c>
      <c r="E73" s="11">
        <v>58346.78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1677.0038586956525</v>
      </c>
      <c r="C75" s="1"/>
      <c r="D75" s="10">
        <f>D73*G75</f>
        <v>1556.3870108695655</v>
      </c>
      <c r="E75" s="11">
        <f>E73*G75</f>
        <v>317.10206521739133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6860.4703310276691</v>
      </c>
      <c r="C77" s="1"/>
      <c r="D77" s="10">
        <f>D73*G77</f>
        <v>6367.037771739132</v>
      </c>
      <c r="E77" s="11">
        <f>E73*G77</f>
        <v>1297.2357213438736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1524.5489624505933</v>
      </c>
      <c r="C78" s="1"/>
      <c r="D78" s="10">
        <f>D73*G78</f>
        <v>1414.8972826086961</v>
      </c>
      <c r="E78" s="11">
        <f>E73*G78</f>
        <v>288.27460474308305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1524.5489624505933</v>
      </c>
      <c r="C79" s="1"/>
      <c r="D79" s="10">
        <f>D73*G79</f>
        <v>1414.8972826086961</v>
      </c>
      <c r="E79" s="11">
        <f>E73*G79</f>
        <v>288.27460474308305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914.72937747035587</v>
      </c>
      <c r="C80" s="1"/>
      <c r="D80" s="10">
        <f>D73*G80</f>
        <v>848.9383695652175</v>
      </c>
      <c r="E80" s="11">
        <f>E73*G80</f>
        <v>172.9647628458498</v>
      </c>
      <c r="G80" s="1">
        <f>H80/H74</f>
        <v>2.964426877470356E-3</v>
      </c>
      <c r="H80" s="43">
        <v>0.06</v>
      </c>
    </row>
    <row r="81" spans="1:8">
      <c r="A81" s="13" t="s">
        <v>453</v>
      </c>
      <c r="B81" s="10">
        <f>B73*G81</f>
        <v>13873.395558300397</v>
      </c>
      <c r="C81" s="1"/>
      <c r="D81" s="10">
        <f>D73*G81</f>
        <v>12875.565271739133</v>
      </c>
      <c r="E81" s="11">
        <f>G81*E73</f>
        <v>2623.2989031620555</v>
      </c>
      <c r="G81" s="1">
        <f>H81/H74</f>
        <v>4.4960474308300399E-2</v>
      </c>
      <c r="H81" s="43">
        <v>0.91</v>
      </c>
    </row>
    <row r="82" spans="1:8">
      <c r="A82" s="13" t="s">
        <v>454</v>
      </c>
      <c r="B82" s="10">
        <f>B73*G82</f>
        <v>3201.5528211462456</v>
      </c>
      <c r="C82" s="1"/>
      <c r="D82" s="10">
        <f>D73*G82</f>
        <v>2971.2842934782611</v>
      </c>
      <c r="E82" s="11">
        <f>E73*G82</f>
        <v>605.37666996047437</v>
      </c>
      <c r="G82" s="1">
        <f>H82/H74</f>
        <v>1.0375494071146246E-2</v>
      </c>
      <c r="H82" s="43">
        <v>0.21</v>
      </c>
    </row>
    <row r="83" spans="1:8">
      <c r="A83" s="13" t="s">
        <v>455</v>
      </c>
      <c r="B83" s="10">
        <f>B73*G83</f>
        <v>20886.320785573127</v>
      </c>
      <c r="C83" s="1"/>
      <c r="D83" s="10">
        <f>D73*G83</f>
        <v>19384.092771739135</v>
      </c>
      <c r="E83" s="11">
        <f>E73*G83</f>
        <v>3949.3620849802378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609.81958498023732</v>
      </c>
      <c r="C84" s="1"/>
      <c r="D84" s="10">
        <f>D73*G84</f>
        <v>565.95891304347833</v>
      </c>
      <c r="E84" s="11">
        <f>E73*G84</f>
        <v>115.30984189723321</v>
      </c>
      <c r="G84" s="1">
        <f>H84/H74</f>
        <v>1.9762845849802375E-3</v>
      </c>
      <c r="H84" s="43">
        <v>0.04</v>
      </c>
    </row>
    <row r="85" spans="1:8" ht="45">
      <c r="A85" s="13" t="s">
        <v>457</v>
      </c>
      <c r="B85" s="10">
        <f>B73*G85</f>
        <v>9909.5682559288543</v>
      </c>
      <c r="C85" s="1"/>
      <c r="D85" s="10">
        <f>D73*G85</f>
        <v>9196.8323369565223</v>
      </c>
      <c r="E85" s="11">
        <f>E73*G85</f>
        <v>1873.7849308300397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1829.4587549407117</v>
      </c>
      <c r="C86" s="1"/>
      <c r="D86" s="10">
        <f>D73*G86</f>
        <v>1697.876739130435</v>
      </c>
      <c r="E86" s="11">
        <f>E73*G86</f>
        <v>345.92952569169961</v>
      </c>
      <c r="G86" s="1">
        <f>H86/H74</f>
        <v>5.9288537549407119E-3</v>
      </c>
      <c r="H86" s="43">
        <v>0.12</v>
      </c>
    </row>
    <row r="87" spans="1:8" ht="22.5">
      <c r="A87" s="13" t="s">
        <v>459</v>
      </c>
      <c r="B87" s="10">
        <f>B73*G87</f>
        <v>3201.5528211462456</v>
      </c>
      <c r="C87" s="1"/>
      <c r="D87" s="10">
        <f>D73*G87</f>
        <v>2971.2842934782611</v>
      </c>
      <c r="E87" s="11">
        <f>E73*G87</f>
        <v>605.37666996047437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10671.842737154151</v>
      </c>
      <c r="C88" s="1"/>
      <c r="D88" s="10">
        <f>G88*D73</f>
        <v>9904.2809782608711</v>
      </c>
      <c r="E88" s="11">
        <f>G88*E73</f>
        <v>2017.9222332015811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7165.3801235177871</v>
      </c>
      <c r="C89" s="1"/>
      <c r="D89" s="10">
        <f>G89*D73</f>
        <v>6650.0172282608701</v>
      </c>
      <c r="E89" s="11">
        <f>G89*E73</f>
        <v>1354.8906422924902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17837.222860671936</v>
      </c>
      <c r="C90" s="1"/>
      <c r="D90" s="10">
        <f>G90*D73</f>
        <v>16554.29820652174</v>
      </c>
      <c r="E90" s="11">
        <f>G90*E73</f>
        <v>3372.8128754940712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35826.900617588937</v>
      </c>
      <c r="C91" s="1"/>
      <c r="D91" s="10">
        <f>G91*D73</f>
        <v>33250.086141304353</v>
      </c>
      <c r="E91" s="11">
        <f>G91*E73</f>
        <v>6774.4532114624508</v>
      </c>
      <c r="G91" s="1">
        <f>H91/H74</f>
        <v>0.11610671936758894</v>
      </c>
      <c r="H91" s="43">
        <v>2.35</v>
      </c>
    </row>
    <row r="92" spans="1:8" ht="22.5">
      <c r="A92" s="13" t="s">
        <v>464</v>
      </c>
      <c r="B92" s="10">
        <f>G92*B73</f>
        <v>17379.858171936761</v>
      </c>
      <c r="C92" s="1"/>
      <c r="D92" s="10">
        <f>G92*D73</f>
        <v>16129.829021739131</v>
      </c>
      <c r="E92" s="11">
        <f>G92*E73</f>
        <v>3286.3304940711464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28051.700909090916</v>
      </c>
      <c r="C93" s="1"/>
      <c r="D93" s="10">
        <f>G93*D73</f>
        <v>26034.110000000008</v>
      </c>
      <c r="E93" s="11">
        <f>G93*E73</f>
        <v>5304.2527272727284</v>
      </c>
      <c r="G93" s="1">
        <f>H93/H74</f>
        <v>9.0909090909090925E-2</v>
      </c>
      <c r="H93" s="43">
        <v>1.84</v>
      </c>
    </row>
    <row r="94" spans="1:8" ht="45">
      <c r="A94" s="13" t="s">
        <v>466</v>
      </c>
      <c r="B94" s="10">
        <f>G94*B73</f>
        <v>39790.727919960482</v>
      </c>
      <c r="C94" s="1"/>
      <c r="D94" s="10">
        <f>G94*D73</f>
        <v>36928.819076086962</v>
      </c>
      <c r="E94" s="11">
        <f>G94*E73</f>
        <v>7523.9671837944661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28204.155805335973</v>
      </c>
      <c r="C95" s="1"/>
      <c r="D95" s="10">
        <f>G95*D73</f>
        <v>26175.599728260877</v>
      </c>
      <c r="E95" s="11">
        <f>G95*E73</f>
        <v>5333.0801877470367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28661.520494071148</v>
      </c>
      <c r="C96" s="1"/>
      <c r="D96" s="10">
        <f>G96*D73</f>
        <v>26600.06891304348</v>
      </c>
      <c r="E96" s="11">
        <f>G96*E73</f>
        <v>5419.5625691699606</v>
      </c>
      <c r="G96" s="1">
        <f>H96/H74</f>
        <v>9.2885375494071151E-2</v>
      </c>
      <c r="H96" s="43">
        <v>1.88</v>
      </c>
    </row>
    <row r="97" spans="1:8" ht="45">
      <c r="A97" s="13" t="s">
        <v>469</v>
      </c>
      <c r="B97" s="10">
        <f>G97*B73</f>
        <v>14483.215143280633</v>
      </c>
      <c r="C97" s="1"/>
      <c r="D97" s="10">
        <f>G97*D73</f>
        <v>13441.524184782609</v>
      </c>
      <c r="E97" s="11">
        <f>G97*E73</f>
        <v>2738.6087450592886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10976.752529644271</v>
      </c>
      <c r="C98" s="1"/>
      <c r="D98" s="10">
        <f>G98*D73</f>
        <v>10187.260434782611</v>
      </c>
      <c r="E98" s="11">
        <f>G98*E73</f>
        <v>2075.5771541501977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8" t="s">
        <v>518</v>
      </c>
      <c r="C99" s="1"/>
      <c r="D99" s="8" t="s">
        <v>519</v>
      </c>
      <c r="E99" s="9" t="s">
        <v>520</v>
      </c>
    </row>
    <row r="100" spans="1:8" ht="12" thickBot="1">
      <c r="A100" s="20" t="s">
        <v>21</v>
      </c>
      <c r="B100" s="21" t="s">
        <v>387</v>
      </c>
      <c r="C100" s="1"/>
      <c r="D100" s="21" t="s">
        <v>387</v>
      </c>
      <c r="E100" s="22"/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-565.95891304347833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69:B70"/>
    <mergeCell ref="A1:C1"/>
    <mergeCell ref="A3:C3"/>
    <mergeCell ref="A5:C6"/>
    <mergeCell ref="A37:C38"/>
  </mergeCells>
  <phoneticPr fontId="10" type="noConversion"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106"/>
  <sheetViews>
    <sheetView topLeftCell="A94" workbookViewId="0">
      <selection activeCell="A102" sqref="A102:D106"/>
    </sheetView>
  </sheetViews>
  <sheetFormatPr defaultColWidth="7.5703125" defaultRowHeight="11.25"/>
  <cols>
    <col min="1" max="1" width="68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38.25" customHeight="1">
      <c r="A1" s="85" t="s">
        <v>809</v>
      </c>
      <c r="B1" s="85"/>
      <c r="C1" s="85"/>
    </row>
    <row r="2" spans="1:8" ht="15">
      <c r="A2" s="58"/>
      <c r="B2" s="58"/>
      <c r="C2" s="58"/>
    </row>
    <row r="3" spans="1:8" ht="36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700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352944.87</v>
      </c>
      <c r="C7" s="1"/>
      <c r="D7" s="5">
        <v>298234.8</v>
      </c>
      <c r="E7" s="6">
        <v>83147.11</v>
      </c>
    </row>
    <row r="8" spans="1:8">
      <c r="A8" s="18" t="s">
        <v>5</v>
      </c>
      <c r="B8" s="8" t="s">
        <v>521</v>
      </c>
      <c r="C8" s="1"/>
      <c r="D8" s="8" t="s">
        <v>522</v>
      </c>
      <c r="E8" s="9" t="s">
        <v>523</v>
      </c>
    </row>
    <row r="9" spans="1:8">
      <c r="A9" s="18" t="s">
        <v>6</v>
      </c>
      <c r="B9" s="8">
        <v>305018.71000000002</v>
      </c>
      <c r="C9" s="1"/>
      <c r="D9" s="8">
        <v>247632.52</v>
      </c>
      <c r="E9" s="9">
        <v>78632.509999999995</v>
      </c>
    </row>
    <row r="10" spans="1:8">
      <c r="A10" s="42" t="s">
        <v>7</v>
      </c>
      <c r="B10" s="8"/>
      <c r="C10" s="1"/>
      <c r="D10" s="8"/>
      <c r="E10" s="9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1657.710380434783</v>
      </c>
      <c r="C11" s="1"/>
      <c r="D11" s="10">
        <f>D9*G11</f>
        <v>1345.8289130434785</v>
      </c>
      <c r="E11" s="11">
        <f>E9*G11</f>
        <v>427.35059782608698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6781.5424654150211</v>
      </c>
      <c r="C13" s="1"/>
      <c r="D13" s="10">
        <f>D9*G13</f>
        <v>5505.6637351778663</v>
      </c>
      <c r="E13" s="11">
        <f>E9*G13</f>
        <v>1748.2524456521742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1507.0094367588936</v>
      </c>
      <c r="C14" s="1"/>
      <c r="D14" s="10">
        <f>D9*G14</f>
        <v>1223.4808300395259</v>
      </c>
      <c r="E14" s="11">
        <f>E9*G14</f>
        <v>388.50054347826091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1507.0094367588936</v>
      </c>
      <c r="C15" s="1"/>
      <c r="D15" s="10">
        <f>D9*G15</f>
        <v>1223.4808300395259</v>
      </c>
      <c r="E15" s="11">
        <f>E9*G15</f>
        <v>388.50054347826091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904.20566205533612</v>
      </c>
      <c r="C16" s="1"/>
      <c r="D16" s="10">
        <f>D9*G16</f>
        <v>734.08849802371549</v>
      </c>
      <c r="E16" s="11">
        <f>E9*G16</f>
        <v>233.10032608695653</v>
      </c>
      <c r="G16" s="1">
        <f>H16/H10</f>
        <v>2.964426877470356E-3</v>
      </c>
      <c r="H16" s="43">
        <v>0.06</v>
      </c>
    </row>
    <row r="17" spans="1:8" ht="22.5">
      <c r="A17" s="13" t="s">
        <v>453</v>
      </c>
      <c r="B17" s="10">
        <f>B9*G17</f>
        <v>13713.785874505931</v>
      </c>
      <c r="C17" s="1"/>
      <c r="D17" s="10">
        <f>D9*G17</f>
        <v>11133.675553359684</v>
      </c>
      <c r="E17" s="11">
        <f>G17*E9</f>
        <v>3535.3549456521741</v>
      </c>
      <c r="G17" s="1">
        <f>H17/H10</f>
        <v>4.4960474308300399E-2</v>
      </c>
      <c r="H17" s="43">
        <v>0.91</v>
      </c>
    </row>
    <row r="18" spans="1:8" ht="22.5">
      <c r="A18" s="13" t="s">
        <v>454</v>
      </c>
      <c r="B18" s="10">
        <f>B9*G18</f>
        <v>3164.7198171936761</v>
      </c>
      <c r="C18" s="1"/>
      <c r="D18" s="10">
        <f>D9*G18</f>
        <v>2569.3097430830039</v>
      </c>
      <c r="E18" s="11">
        <f>E9*G18</f>
        <v>815.85114130434783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20646.029283596843</v>
      </c>
      <c r="C19" s="1"/>
      <c r="D19" s="10">
        <f>D9*G19</f>
        <v>16761.687371541506</v>
      </c>
      <c r="E19" s="11">
        <f>E9*G19</f>
        <v>5322.4574456521741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602.80377470355745</v>
      </c>
      <c r="C20" s="1"/>
      <c r="D20" s="10">
        <f>D9*G20</f>
        <v>489.39233201581033</v>
      </c>
      <c r="E20" s="11">
        <f>E9*G20</f>
        <v>155.40021739130435</v>
      </c>
      <c r="G20" s="1">
        <f>H20/H10</f>
        <v>1.9762845849802375E-3</v>
      </c>
      <c r="H20" s="43">
        <v>0.04</v>
      </c>
    </row>
    <row r="21" spans="1:8" ht="56.25">
      <c r="A21" s="13" t="s">
        <v>457</v>
      </c>
      <c r="B21" s="10">
        <f>B9*G21</f>
        <v>9795.5613389328082</v>
      </c>
      <c r="C21" s="1"/>
      <c r="D21" s="10">
        <f>D9*G21</f>
        <v>7952.6253952569168</v>
      </c>
      <c r="E21" s="11">
        <f>E9*G21</f>
        <v>2525.2535326086954</v>
      </c>
      <c r="G21" s="1">
        <f>H21/H10</f>
        <v>3.2114624505928856E-2</v>
      </c>
      <c r="H21" s="43">
        <v>0.65</v>
      </c>
    </row>
    <row r="22" spans="1:8" ht="33.75">
      <c r="A22" s="13" t="s">
        <v>458</v>
      </c>
      <c r="B22" s="10">
        <f>B9*G22</f>
        <v>1808.4113241106722</v>
      </c>
      <c r="C22" s="1"/>
      <c r="D22" s="10">
        <f>D9*G22</f>
        <v>1468.176996047431</v>
      </c>
      <c r="E22" s="11">
        <f>E9*G22</f>
        <v>466.20065217391306</v>
      </c>
      <c r="G22" s="1">
        <f>H22/H10</f>
        <v>5.9288537549407119E-3</v>
      </c>
      <c r="H22" s="43">
        <v>0.12</v>
      </c>
    </row>
    <row r="23" spans="1:8" ht="33.75">
      <c r="A23" s="13" t="s">
        <v>459</v>
      </c>
      <c r="B23" s="10">
        <f>B9*G23</f>
        <v>3164.7198171936761</v>
      </c>
      <c r="C23" s="1"/>
      <c r="D23" s="10">
        <f>D9*G23</f>
        <v>2569.3097430830039</v>
      </c>
      <c r="E23" s="11">
        <f>E9*G23</f>
        <v>815.85114130434783</v>
      </c>
      <c r="G23" s="1">
        <f>H23/H10</f>
        <v>1.0375494071146246E-2</v>
      </c>
      <c r="H23" s="43">
        <v>0.21</v>
      </c>
    </row>
    <row r="24" spans="1:8" ht="22.5">
      <c r="A24" s="13" t="s">
        <v>460</v>
      </c>
      <c r="B24" s="10">
        <f>G24*B9</f>
        <v>10549.066057312255</v>
      </c>
      <c r="C24" s="1"/>
      <c r="D24" s="10">
        <f>G24*D9</f>
        <v>8564.3658102766803</v>
      </c>
      <c r="E24" s="11">
        <f>G24*E9</f>
        <v>2719.5038043478262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7082.9443527667991</v>
      </c>
      <c r="C25" s="1"/>
      <c r="D25" s="10">
        <f>G25*D9</f>
        <v>5750.3599011857705</v>
      </c>
      <c r="E25" s="11">
        <f>G25*E9</f>
        <v>1825.952554347826</v>
      </c>
      <c r="G25" s="1">
        <f>H25/H10</f>
        <v>2.3221343873517788E-2</v>
      </c>
      <c r="H25" s="43">
        <v>0.47</v>
      </c>
    </row>
    <row r="26" spans="1:8" ht="22.5">
      <c r="A26" s="13" t="s">
        <v>462</v>
      </c>
      <c r="B26" s="10">
        <f>G26*B9</f>
        <v>17632.010410079052</v>
      </c>
      <c r="C26" s="1"/>
      <c r="D26" s="10">
        <f>G26*D9</f>
        <v>14314.72571146245</v>
      </c>
      <c r="E26" s="11">
        <f>G26*E9</f>
        <v>4545.4563586956519</v>
      </c>
      <c r="G26" s="1">
        <f>H26/H10</f>
        <v>5.7806324110671936E-2</v>
      </c>
      <c r="H26" s="43">
        <v>1.17</v>
      </c>
    </row>
    <row r="27" spans="1:8" ht="22.5">
      <c r="A27" s="13" t="s">
        <v>463</v>
      </c>
      <c r="B27" s="10">
        <f>G27*B9</f>
        <v>35414.721763834001</v>
      </c>
      <c r="C27" s="1"/>
      <c r="D27" s="10">
        <f>G27*D9</f>
        <v>28751.799505928855</v>
      </c>
      <c r="E27" s="11">
        <f>G27*E9</f>
        <v>9129.7627717391315</v>
      </c>
      <c r="G27" s="1">
        <f>H27/H10</f>
        <v>0.11610671936758894</v>
      </c>
      <c r="H27" s="43">
        <v>2.35</v>
      </c>
    </row>
    <row r="28" spans="1:8" ht="33.75">
      <c r="A28" s="13" t="s">
        <v>464</v>
      </c>
      <c r="B28" s="10">
        <f>G28*B9</f>
        <v>17179.907579051385</v>
      </c>
      <c r="C28" s="1"/>
      <c r="D28" s="10">
        <f>G28*D9</f>
        <v>13947.681462450593</v>
      </c>
      <c r="E28" s="11">
        <f>G28*E9</f>
        <v>4428.9061956521737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27728.973636363644</v>
      </c>
      <c r="C29" s="1"/>
      <c r="D29" s="10">
        <f>G29*D9</f>
        <v>22512.047272727275</v>
      </c>
      <c r="E29" s="11">
        <f>G29*E9</f>
        <v>7148.4100000000008</v>
      </c>
      <c r="G29" s="1">
        <f>H29/H10</f>
        <v>9.0909090909090925E-2</v>
      </c>
      <c r="H29" s="43">
        <v>1.84</v>
      </c>
    </row>
    <row r="30" spans="1:8" ht="45">
      <c r="A30" s="13" t="s">
        <v>466</v>
      </c>
      <c r="B30" s="10">
        <f>G30*B9</f>
        <v>39332.946299407122</v>
      </c>
      <c r="C30" s="1"/>
      <c r="D30" s="10">
        <f>G30*D9</f>
        <v>31932.849664031619</v>
      </c>
      <c r="E30" s="11">
        <f>G30*E9</f>
        <v>10139.864184782609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27879.674580039533</v>
      </c>
      <c r="C31" s="1"/>
      <c r="D31" s="10">
        <f>G31*D9</f>
        <v>22634.395355731227</v>
      </c>
      <c r="E31" s="11">
        <f>G31*E9</f>
        <v>7187.2600543478266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28331.777411067196</v>
      </c>
      <c r="C32" s="1"/>
      <c r="D32" s="10">
        <f>G32*D9</f>
        <v>23001.439604743082</v>
      </c>
      <c r="E32" s="11">
        <f>G32*E9</f>
        <v>7303.8102173913039</v>
      </c>
      <c r="G32" s="1">
        <f>H32/H10</f>
        <v>9.2885375494071151E-2</v>
      </c>
      <c r="H32" s="43">
        <v>1.88</v>
      </c>
    </row>
    <row r="33" spans="1:8" ht="45">
      <c r="A33" s="13" t="s">
        <v>469</v>
      </c>
      <c r="B33" s="10">
        <f>G33*B9</f>
        <v>14316.589649209487</v>
      </c>
      <c r="C33" s="1"/>
      <c r="D33" s="10">
        <f>G33*D9</f>
        <v>11623.067885375494</v>
      </c>
      <c r="E33" s="11">
        <f>G33*E9</f>
        <v>3690.7551630434782</v>
      </c>
      <c r="G33" s="1">
        <f>H33/H10</f>
        <v>4.6936758893280632E-2</v>
      </c>
      <c r="H33" s="43">
        <v>0.95</v>
      </c>
    </row>
    <row r="34" spans="1:8" ht="33.75">
      <c r="A34" s="13" t="s">
        <v>470</v>
      </c>
      <c r="B34" s="10">
        <f>G34*B9</f>
        <v>10850.467944664033</v>
      </c>
      <c r="C34" s="1"/>
      <c r="D34" s="10">
        <f>G34*D9</f>
        <v>8809.0619762845854</v>
      </c>
      <c r="E34" s="11">
        <f>G34*E9</f>
        <v>2797.2039130434782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8" t="s">
        <v>524</v>
      </c>
      <c r="C35" s="1"/>
      <c r="D35" s="8" t="s">
        <v>525</v>
      </c>
      <c r="E35" s="9" t="s">
        <v>526</v>
      </c>
    </row>
    <row r="36" spans="1:8" ht="12" thickBot="1">
      <c r="A36" s="20" t="s">
        <v>21</v>
      </c>
      <c r="B36" s="21" t="s">
        <v>527</v>
      </c>
      <c r="C36" s="1"/>
      <c r="D36" s="21" t="s">
        <v>528</v>
      </c>
      <c r="E36" s="22" t="s">
        <v>25</v>
      </c>
    </row>
    <row r="37" spans="1:8" s="69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298234.8</v>
      </c>
      <c r="C39" s="1"/>
      <c r="D39" s="1"/>
      <c r="E39" s="6">
        <v>83147.11</v>
      </c>
    </row>
    <row r="40" spans="1:8">
      <c r="A40" s="18" t="s">
        <v>5</v>
      </c>
      <c r="B40" s="8" t="s">
        <v>522</v>
      </c>
      <c r="C40" s="1"/>
      <c r="D40" s="1"/>
      <c r="E40" s="9" t="s">
        <v>523</v>
      </c>
    </row>
    <row r="41" spans="1:8">
      <c r="A41" s="18" t="s">
        <v>6</v>
      </c>
      <c r="B41" s="8">
        <v>247632.52</v>
      </c>
      <c r="C41" s="1"/>
      <c r="D41" s="1"/>
      <c r="E41" s="9">
        <v>78632.509999999995</v>
      </c>
    </row>
    <row r="42" spans="1:8">
      <c r="A42" s="42" t="s">
        <v>7</v>
      </c>
      <c r="B42" s="8"/>
      <c r="C42" s="1"/>
      <c r="D42" s="1"/>
      <c r="E42" s="9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1345.8289130434785</v>
      </c>
      <c r="C43" s="1"/>
      <c r="D43" s="1"/>
      <c r="E43" s="11">
        <f>E41*G43</f>
        <v>427.35059782608698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5505.6637351778663</v>
      </c>
      <c r="C45" s="1"/>
      <c r="D45" s="1"/>
      <c r="E45" s="11">
        <f>E41*G45</f>
        <v>1748.2524456521742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1223.4808300395259</v>
      </c>
      <c r="C46" s="1"/>
      <c r="D46" s="1"/>
      <c r="E46" s="11">
        <f>E41*G46</f>
        <v>388.50054347826091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1223.4808300395259</v>
      </c>
      <c r="C47" s="1"/>
      <c r="D47" s="1"/>
      <c r="E47" s="11">
        <f>E41*G47</f>
        <v>388.50054347826091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734.08849802371549</v>
      </c>
      <c r="C48" s="1"/>
      <c r="D48" s="1"/>
      <c r="E48" s="11">
        <f>E41*G48</f>
        <v>233.10032608695653</v>
      </c>
      <c r="G48" s="1">
        <f>H48/H42</f>
        <v>2.964426877470356E-3</v>
      </c>
      <c r="H48" s="43">
        <v>0.06</v>
      </c>
    </row>
    <row r="49" spans="1:8" ht="22.5">
      <c r="A49" s="13" t="s">
        <v>453</v>
      </c>
      <c r="B49" s="10">
        <f>B41*G49</f>
        <v>11133.675553359684</v>
      </c>
      <c r="C49" s="1"/>
      <c r="D49" s="1"/>
      <c r="E49" s="11">
        <f>G49*E41</f>
        <v>3535.3549456521741</v>
      </c>
      <c r="G49" s="1">
        <f>H49/H42</f>
        <v>4.4960474308300399E-2</v>
      </c>
      <c r="H49" s="43">
        <v>0.91</v>
      </c>
    </row>
    <row r="50" spans="1:8" ht="22.5">
      <c r="A50" s="13" t="s">
        <v>454</v>
      </c>
      <c r="B50" s="10">
        <f>B41*G50</f>
        <v>2569.3097430830039</v>
      </c>
      <c r="C50" s="1"/>
      <c r="D50" s="1"/>
      <c r="E50" s="11">
        <f>E41*G50</f>
        <v>815.85114130434783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16761.687371541506</v>
      </c>
      <c r="C51" s="1"/>
      <c r="D51" s="1"/>
      <c r="E51" s="11">
        <f>E41*G51</f>
        <v>5322.4574456521741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489.39233201581033</v>
      </c>
      <c r="C52" s="1"/>
      <c r="D52" s="1"/>
      <c r="E52" s="11">
        <f>E41*G52</f>
        <v>155.40021739130435</v>
      </c>
      <c r="G52" s="1">
        <f>H52/H42</f>
        <v>1.9762845849802375E-3</v>
      </c>
      <c r="H52" s="43">
        <v>0.04</v>
      </c>
    </row>
    <row r="53" spans="1:8" ht="56.25">
      <c r="A53" s="13" t="s">
        <v>457</v>
      </c>
      <c r="B53" s="10">
        <f>B41*G53</f>
        <v>7952.6253952569168</v>
      </c>
      <c r="C53" s="1"/>
      <c r="D53" s="1"/>
      <c r="E53" s="11">
        <f>E41*G53</f>
        <v>2525.2535326086954</v>
      </c>
      <c r="G53" s="1">
        <f>H53/H42</f>
        <v>3.2114624505928856E-2</v>
      </c>
      <c r="H53" s="43">
        <v>0.65</v>
      </c>
    </row>
    <row r="54" spans="1:8" ht="33.75">
      <c r="A54" s="13" t="s">
        <v>458</v>
      </c>
      <c r="B54" s="10">
        <f>B41*G54</f>
        <v>1468.176996047431</v>
      </c>
      <c r="C54" s="1"/>
      <c r="D54" s="1"/>
      <c r="E54" s="11">
        <f>E41*G54</f>
        <v>466.20065217391306</v>
      </c>
      <c r="G54" s="1">
        <f>H54/H42</f>
        <v>5.9288537549407119E-3</v>
      </c>
      <c r="H54" s="43">
        <v>0.12</v>
      </c>
    </row>
    <row r="55" spans="1:8" ht="33.75">
      <c r="A55" s="13" t="s">
        <v>459</v>
      </c>
      <c r="B55" s="10">
        <f>B41*G55</f>
        <v>2569.3097430830039</v>
      </c>
      <c r="C55" s="1"/>
      <c r="D55" s="1"/>
      <c r="E55" s="11">
        <f>E41*G55</f>
        <v>815.85114130434783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8564.3658102766803</v>
      </c>
      <c r="C56" s="1"/>
      <c r="D56" s="1"/>
      <c r="E56" s="11">
        <f>G56*E41</f>
        <v>2719.5038043478262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5750.3599011857705</v>
      </c>
      <c r="C57" s="1"/>
      <c r="D57" s="1"/>
      <c r="E57" s="11">
        <f>G57*E41</f>
        <v>1825.952554347826</v>
      </c>
      <c r="G57" s="1">
        <f>H57/H42</f>
        <v>2.3221343873517788E-2</v>
      </c>
      <c r="H57" s="43">
        <v>0.47</v>
      </c>
    </row>
    <row r="58" spans="1:8" ht="22.5">
      <c r="A58" s="13" t="s">
        <v>462</v>
      </c>
      <c r="B58" s="10">
        <f>G58*B41</f>
        <v>14314.72571146245</v>
      </c>
      <c r="C58" s="1"/>
      <c r="D58" s="1"/>
      <c r="E58" s="11">
        <f>G58*E41</f>
        <v>4545.4563586956519</v>
      </c>
      <c r="G58" s="1">
        <f>H58/H42</f>
        <v>5.7806324110671936E-2</v>
      </c>
      <c r="H58" s="43">
        <v>1.17</v>
      </c>
    </row>
    <row r="59" spans="1:8" ht="22.5">
      <c r="A59" s="13" t="s">
        <v>463</v>
      </c>
      <c r="B59" s="10">
        <f>G59*B41</f>
        <v>28751.799505928855</v>
      </c>
      <c r="C59" s="1"/>
      <c r="D59" s="1"/>
      <c r="E59" s="11">
        <f>G59*E41</f>
        <v>9129.7627717391315</v>
      </c>
      <c r="G59" s="1">
        <f>H59/H42</f>
        <v>0.11610671936758894</v>
      </c>
      <c r="H59" s="43">
        <v>2.35</v>
      </c>
    </row>
    <row r="60" spans="1:8" ht="33.75">
      <c r="A60" s="13" t="s">
        <v>464</v>
      </c>
      <c r="B60" s="10">
        <f>G60*B41</f>
        <v>13947.681462450593</v>
      </c>
      <c r="C60" s="1"/>
      <c r="D60" s="1"/>
      <c r="E60" s="11">
        <f>G60*E41</f>
        <v>4428.9061956521737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22512.047272727275</v>
      </c>
      <c r="C61" s="1"/>
      <c r="D61" s="1"/>
      <c r="E61" s="11">
        <f>G61*E41</f>
        <v>7148.4100000000008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31932.849664031619</v>
      </c>
      <c r="C62" s="1"/>
      <c r="D62" s="1"/>
      <c r="E62" s="11">
        <f>G62*E41</f>
        <v>10139.864184782609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22634.395355731227</v>
      </c>
      <c r="C63" s="1"/>
      <c r="D63" s="1"/>
      <c r="E63" s="11">
        <f>G63*E41</f>
        <v>7187.2600543478266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23001.439604743082</v>
      </c>
      <c r="C64" s="1"/>
      <c r="D64" s="1"/>
      <c r="E64" s="11">
        <f>G64*E41</f>
        <v>7303.8102173913039</v>
      </c>
      <c r="G64" s="1">
        <f>H64/H42</f>
        <v>9.2885375494071151E-2</v>
      </c>
      <c r="H64" s="43">
        <v>1.88</v>
      </c>
    </row>
    <row r="65" spans="1:8" ht="45">
      <c r="A65" s="13" t="s">
        <v>469</v>
      </c>
      <c r="B65" s="10">
        <f>G65*B41</f>
        <v>11623.067885375494</v>
      </c>
      <c r="C65" s="1"/>
      <c r="D65" s="1"/>
      <c r="E65" s="11">
        <f>G65*E41</f>
        <v>3690.7551630434782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8809.0619762845854</v>
      </c>
      <c r="C66" s="1"/>
      <c r="D66" s="1"/>
      <c r="E66" s="11">
        <f>G66*E41</f>
        <v>2797.2039130434782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8" t="s">
        <v>525</v>
      </c>
      <c r="C67" s="1"/>
      <c r="D67" s="1"/>
      <c r="E67" s="9" t="s">
        <v>526</v>
      </c>
    </row>
    <row r="68" spans="1:8" ht="12" thickBot="1">
      <c r="A68" s="20" t="s">
        <v>21</v>
      </c>
      <c r="B68" s="21" t="s">
        <v>528</v>
      </c>
      <c r="C68" s="1"/>
      <c r="D68" s="1"/>
      <c r="E68" s="22" t="s">
        <v>25</v>
      </c>
    </row>
    <row r="69" spans="1:8">
      <c r="A69" s="101" t="s">
        <v>612</v>
      </c>
      <c r="B69" s="102"/>
    </row>
    <row r="70" spans="1:8" ht="12" thickBot="1">
      <c r="A70" s="98"/>
      <c r="B70" s="99"/>
    </row>
    <row r="71" spans="1:8">
      <c r="A71" s="17" t="s">
        <v>4</v>
      </c>
      <c r="B71" s="5">
        <v>352944.87</v>
      </c>
      <c r="C71" s="1"/>
      <c r="D71" s="5">
        <v>298234.8</v>
      </c>
      <c r="E71" s="6">
        <v>83147.11</v>
      </c>
    </row>
    <row r="72" spans="1:8">
      <c r="A72" s="18" t="s">
        <v>5</v>
      </c>
      <c r="B72" s="8" t="s">
        <v>521</v>
      </c>
      <c r="C72" s="1"/>
      <c r="D72" s="8" t="s">
        <v>522</v>
      </c>
      <c r="E72" s="9" t="s">
        <v>523</v>
      </c>
    </row>
    <row r="73" spans="1:8">
      <c r="A73" s="18" t="s">
        <v>6</v>
      </c>
      <c r="B73" s="8">
        <v>305018.71000000002</v>
      </c>
      <c r="C73" s="1"/>
      <c r="D73" s="8">
        <v>247632.52</v>
      </c>
      <c r="E73" s="9">
        <v>78632.509999999995</v>
      </c>
    </row>
    <row r="74" spans="1:8">
      <c r="A74" s="42" t="s">
        <v>7</v>
      </c>
      <c r="B74" s="8"/>
      <c r="C74" s="1"/>
      <c r="D74" s="8"/>
      <c r="E74" s="9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1657.710380434783</v>
      </c>
      <c r="C75" s="1"/>
      <c r="D75" s="10">
        <f>D73*G75</f>
        <v>1345.8289130434785</v>
      </c>
      <c r="E75" s="11">
        <f>E73*G75</f>
        <v>427.35059782608698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6781.5424654150211</v>
      </c>
      <c r="C77" s="1"/>
      <c r="D77" s="10">
        <f>D73*G77</f>
        <v>5505.6637351778663</v>
      </c>
      <c r="E77" s="11">
        <f>E73*G77</f>
        <v>1748.2524456521742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1507.0094367588936</v>
      </c>
      <c r="C78" s="1"/>
      <c r="D78" s="10">
        <f>D73*G78</f>
        <v>1223.4808300395259</v>
      </c>
      <c r="E78" s="11">
        <f>E73*G78</f>
        <v>388.50054347826091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1507.0094367588936</v>
      </c>
      <c r="C79" s="1"/>
      <c r="D79" s="10">
        <f>D73*G79</f>
        <v>1223.4808300395259</v>
      </c>
      <c r="E79" s="11">
        <f>E73*G79</f>
        <v>388.50054347826091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904.20566205533612</v>
      </c>
      <c r="C80" s="1"/>
      <c r="D80" s="10">
        <f>D73*G80</f>
        <v>734.08849802371549</v>
      </c>
      <c r="E80" s="11">
        <f>E73*G80</f>
        <v>233.10032608695653</v>
      </c>
      <c r="G80" s="1">
        <f>H80/H74</f>
        <v>2.964426877470356E-3</v>
      </c>
      <c r="H80" s="43">
        <v>0.06</v>
      </c>
    </row>
    <row r="81" spans="1:8" ht="22.5">
      <c r="A81" s="13" t="s">
        <v>453</v>
      </c>
      <c r="B81" s="10">
        <f>B73*G81</f>
        <v>13713.785874505931</v>
      </c>
      <c r="C81" s="1"/>
      <c r="D81" s="10">
        <f>D73*G81</f>
        <v>11133.675553359684</v>
      </c>
      <c r="E81" s="11">
        <f>G81*E73</f>
        <v>3535.3549456521741</v>
      </c>
      <c r="G81" s="1">
        <f>H81/H74</f>
        <v>4.4960474308300399E-2</v>
      </c>
      <c r="H81" s="43">
        <v>0.91</v>
      </c>
    </row>
    <row r="82" spans="1:8" ht="22.5">
      <c r="A82" s="13" t="s">
        <v>454</v>
      </c>
      <c r="B82" s="10">
        <f>B73*G82</f>
        <v>3164.7198171936761</v>
      </c>
      <c r="C82" s="1"/>
      <c r="D82" s="10">
        <f>D73*G82</f>
        <v>2569.3097430830039</v>
      </c>
      <c r="E82" s="11">
        <f>E73*G82</f>
        <v>815.85114130434783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20646.029283596843</v>
      </c>
      <c r="C83" s="1"/>
      <c r="D83" s="10">
        <f>D73*G83</f>
        <v>16761.687371541506</v>
      </c>
      <c r="E83" s="11">
        <f>E73*G83</f>
        <v>5322.4574456521741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602.80377470355745</v>
      </c>
      <c r="C84" s="1"/>
      <c r="D84" s="10">
        <f>D73*G84</f>
        <v>489.39233201581033</v>
      </c>
      <c r="E84" s="11">
        <f>E73*G84</f>
        <v>155.40021739130435</v>
      </c>
      <c r="G84" s="1">
        <f>H84/H74</f>
        <v>1.9762845849802375E-3</v>
      </c>
      <c r="H84" s="43">
        <v>0.04</v>
      </c>
    </row>
    <row r="85" spans="1:8" ht="56.25">
      <c r="A85" s="13" t="s">
        <v>457</v>
      </c>
      <c r="B85" s="10">
        <f>B73*G85</f>
        <v>9795.5613389328082</v>
      </c>
      <c r="C85" s="1"/>
      <c r="D85" s="10">
        <f>D73*G85</f>
        <v>7952.6253952569168</v>
      </c>
      <c r="E85" s="11">
        <f>E73*G85</f>
        <v>2525.2535326086954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1808.4113241106722</v>
      </c>
      <c r="C86" s="1"/>
      <c r="D86" s="10">
        <f>D73*G86</f>
        <v>1468.176996047431</v>
      </c>
      <c r="E86" s="11">
        <f>E73*G86</f>
        <v>466.20065217391306</v>
      </c>
      <c r="G86" s="1">
        <f>H86/H74</f>
        <v>5.9288537549407119E-3</v>
      </c>
      <c r="H86" s="43">
        <v>0.12</v>
      </c>
    </row>
    <row r="87" spans="1:8" ht="33.75">
      <c r="A87" s="13" t="s">
        <v>459</v>
      </c>
      <c r="B87" s="10">
        <f>B73*G87</f>
        <v>3164.7198171936761</v>
      </c>
      <c r="C87" s="1"/>
      <c r="D87" s="10">
        <f>D73*G87</f>
        <v>2569.3097430830039</v>
      </c>
      <c r="E87" s="11">
        <f>E73*G87</f>
        <v>815.85114130434783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10549.066057312255</v>
      </c>
      <c r="C88" s="1"/>
      <c r="D88" s="10">
        <f>G88*D73</f>
        <v>8564.3658102766803</v>
      </c>
      <c r="E88" s="11">
        <f>G88*E73</f>
        <v>2719.5038043478262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7082.9443527667991</v>
      </c>
      <c r="C89" s="1"/>
      <c r="D89" s="10">
        <f>G89*D73</f>
        <v>5750.3599011857705</v>
      </c>
      <c r="E89" s="11">
        <f>G89*E73</f>
        <v>1825.952554347826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17632.010410079052</v>
      </c>
      <c r="C90" s="1"/>
      <c r="D90" s="10">
        <f>G90*D73</f>
        <v>14314.72571146245</v>
      </c>
      <c r="E90" s="11">
        <f>G90*E73</f>
        <v>4545.4563586956519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35414.721763834001</v>
      </c>
      <c r="C91" s="1"/>
      <c r="D91" s="10">
        <f>G91*D73</f>
        <v>28751.799505928855</v>
      </c>
      <c r="E91" s="11">
        <f>G91*E73</f>
        <v>9129.7627717391315</v>
      </c>
      <c r="G91" s="1">
        <f>H91/H74</f>
        <v>0.11610671936758894</v>
      </c>
      <c r="H91" s="43">
        <v>2.35</v>
      </c>
    </row>
    <row r="92" spans="1:8" ht="33.75">
      <c r="A92" s="13" t="s">
        <v>464</v>
      </c>
      <c r="B92" s="10">
        <f>G92*B73</f>
        <v>17179.907579051385</v>
      </c>
      <c r="C92" s="1"/>
      <c r="D92" s="10">
        <f>G92*D73</f>
        <v>13947.681462450593</v>
      </c>
      <c r="E92" s="11">
        <f>G92*E73</f>
        <v>4428.9061956521737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27728.973636363644</v>
      </c>
      <c r="C93" s="1"/>
      <c r="D93" s="10">
        <f>G93*D73</f>
        <v>22512.047272727275</v>
      </c>
      <c r="E93" s="11">
        <f>G93*E73</f>
        <v>7148.4100000000008</v>
      </c>
      <c r="G93" s="1">
        <f>H93/H74</f>
        <v>9.0909090909090925E-2</v>
      </c>
      <c r="H93" s="43">
        <v>1.84</v>
      </c>
    </row>
    <row r="94" spans="1:8" ht="45">
      <c r="A94" s="13" t="s">
        <v>466</v>
      </c>
      <c r="B94" s="10">
        <f>G94*B73</f>
        <v>39332.946299407122</v>
      </c>
      <c r="C94" s="1"/>
      <c r="D94" s="10">
        <f>G94*D73</f>
        <v>31932.849664031619</v>
      </c>
      <c r="E94" s="11">
        <f>G94*E73</f>
        <v>10139.864184782609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27879.674580039533</v>
      </c>
      <c r="C95" s="1"/>
      <c r="D95" s="10">
        <f>G95*D73</f>
        <v>22634.395355731227</v>
      </c>
      <c r="E95" s="11">
        <f>G95*E73</f>
        <v>7187.2600543478266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28331.777411067196</v>
      </c>
      <c r="C96" s="1"/>
      <c r="D96" s="10">
        <f>G96*D73</f>
        <v>23001.439604743082</v>
      </c>
      <c r="E96" s="11">
        <f>G96*E73</f>
        <v>7303.8102173913039</v>
      </c>
      <c r="G96" s="1">
        <f>H96/H74</f>
        <v>9.2885375494071151E-2</v>
      </c>
      <c r="H96" s="43">
        <v>1.88</v>
      </c>
    </row>
    <row r="97" spans="1:8" ht="45">
      <c r="A97" s="13" t="s">
        <v>469</v>
      </c>
      <c r="B97" s="10">
        <f>G97*B73</f>
        <v>14316.589649209487</v>
      </c>
      <c r="C97" s="1"/>
      <c r="D97" s="10">
        <f>G97*D73</f>
        <v>11623.067885375494</v>
      </c>
      <c r="E97" s="11">
        <f>G97*E73</f>
        <v>3690.7551630434782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10850.467944664033</v>
      </c>
      <c r="C98" s="1"/>
      <c r="D98" s="10">
        <f>G98*D73</f>
        <v>8809.0619762845854</v>
      </c>
      <c r="E98" s="11">
        <f>G98*E73</f>
        <v>2797.2039130434782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8" t="s">
        <v>524</v>
      </c>
      <c r="C99" s="1"/>
      <c r="D99" s="8" t="s">
        <v>525</v>
      </c>
      <c r="E99" s="9" t="s">
        <v>526</v>
      </c>
    </row>
    <row r="100" spans="1:8" ht="12" thickBot="1">
      <c r="A100" s="20" t="s">
        <v>21</v>
      </c>
      <c r="B100" s="21" t="s">
        <v>527</v>
      </c>
      <c r="C100" s="1"/>
      <c r="D100" s="21" t="s">
        <v>528</v>
      </c>
      <c r="E100" s="22" t="s">
        <v>25</v>
      </c>
    </row>
    <row r="102" spans="1:8" ht="12.75">
      <c r="A102" s="93" t="s">
        <v>832</v>
      </c>
      <c r="B102" s="93"/>
      <c r="C102" s="93"/>
      <c r="D102" s="93"/>
    </row>
    <row r="103" spans="1:8" ht="12">
      <c r="A103" s="82" t="s">
        <v>0</v>
      </c>
      <c r="B103" s="82"/>
      <c r="C103" s="77">
        <f>C66-C85</f>
        <v>0</v>
      </c>
      <c r="D103" s="78">
        <f>D76-D84</f>
        <v>-489.39233201581033</v>
      </c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</row>
  </sheetData>
  <mergeCells count="6">
    <mergeCell ref="A102:D102"/>
    <mergeCell ref="A69:B70"/>
    <mergeCell ref="A1:C1"/>
    <mergeCell ref="A3:C3"/>
    <mergeCell ref="A5:C6"/>
    <mergeCell ref="A37:C38"/>
  </mergeCells>
  <phoneticPr fontId="10" type="noConversion"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>
  <dimension ref="A1:N134"/>
  <sheetViews>
    <sheetView topLeftCell="A97" workbookViewId="0">
      <selection activeCell="A102" sqref="A102:D106"/>
    </sheetView>
  </sheetViews>
  <sheetFormatPr defaultColWidth="7.5703125" defaultRowHeight="11.25"/>
  <cols>
    <col min="1" max="1" width="68.28515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16" width="0" style="1" hidden="1" customWidth="1"/>
    <col min="17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2" customHeight="1">
      <c r="A1" s="85" t="s">
        <v>810</v>
      </c>
      <c r="B1" s="85"/>
      <c r="C1" s="85"/>
    </row>
    <row r="2" spans="1:8" ht="15">
      <c r="A2" s="58"/>
      <c r="B2" s="58"/>
      <c r="C2" s="58"/>
    </row>
    <row r="3" spans="1:8" ht="48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701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174117.83</v>
      </c>
      <c r="C7" s="1"/>
      <c r="D7" s="5">
        <v>150103.75</v>
      </c>
      <c r="E7" s="6">
        <v>46375.91</v>
      </c>
    </row>
    <row r="8" spans="1:8">
      <c r="A8" s="18" t="s">
        <v>5</v>
      </c>
      <c r="B8" s="8" t="s">
        <v>529</v>
      </c>
      <c r="C8" s="1"/>
      <c r="D8" s="8" t="s">
        <v>530</v>
      </c>
      <c r="E8" s="37">
        <v>888.14</v>
      </c>
    </row>
    <row r="9" spans="1:8">
      <c r="A9" s="18" t="s">
        <v>6</v>
      </c>
      <c r="B9" s="8">
        <v>153502.43</v>
      </c>
      <c r="C9" s="1"/>
      <c r="D9" s="8">
        <v>125892.24</v>
      </c>
      <c r="E9" s="9">
        <v>44741.31</v>
      </c>
    </row>
    <row r="10" spans="1:8">
      <c r="A10" s="42" t="s">
        <v>7</v>
      </c>
      <c r="B10" s="10"/>
      <c r="C10" s="1"/>
      <c r="D10" s="10"/>
      <c r="E10" s="11"/>
      <c r="H10" s="1">
        <f>H11+H12+H13+H14+H15+H16+H17+H18+H19+H20+H21+H22+H23+H24+H25+H26+H27+H28+H29+H30+H31+H32+H33+H34</f>
        <v>20.239999999999998</v>
      </c>
    </row>
    <row r="11" spans="1:8">
      <c r="A11" s="13" t="s">
        <v>447</v>
      </c>
      <c r="B11" s="10">
        <f>B9*G11</f>
        <v>834.25233695652184</v>
      </c>
      <c r="C11" s="1"/>
      <c r="D11" s="10">
        <f>D9*G11</f>
        <v>684.19695652173925</v>
      </c>
      <c r="E11" s="11">
        <f>E9*G11</f>
        <v>243.15929347826088</v>
      </c>
      <c r="G11" s="1">
        <f>H11/H10</f>
        <v>5.4347826086956529E-3</v>
      </c>
      <c r="H11" s="43">
        <v>0.11</v>
      </c>
    </row>
    <row r="12" spans="1:8">
      <c r="A12" s="13" t="s">
        <v>448</v>
      </c>
      <c r="B12" s="10"/>
      <c r="C12" s="1"/>
      <c r="D12" s="10"/>
      <c r="E12" s="11"/>
      <c r="G12" s="1">
        <f>H12/H10</f>
        <v>1.1363636363636366E-2</v>
      </c>
      <c r="H12" s="43">
        <v>0.23</v>
      </c>
    </row>
    <row r="13" spans="1:8">
      <c r="A13" s="13" t="s">
        <v>449</v>
      </c>
      <c r="B13" s="10">
        <f>B9*G13</f>
        <v>3412.8504693675895</v>
      </c>
      <c r="C13" s="1"/>
      <c r="D13" s="10">
        <f>D9*G13</f>
        <v>2798.9875494071152</v>
      </c>
      <c r="E13" s="11">
        <f>E9*G13</f>
        <v>994.74256422924907</v>
      </c>
      <c r="G13" s="1">
        <f>H13/H10</f>
        <v>2.2233201581027671E-2</v>
      </c>
      <c r="H13" s="43">
        <v>0.45</v>
      </c>
    </row>
    <row r="14" spans="1:8" ht="22.5">
      <c r="A14" s="13" t="s">
        <v>450</v>
      </c>
      <c r="B14" s="10">
        <f>B9*G14</f>
        <v>758.41121541501991</v>
      </c>
      <c r="C14" s="1"/>
      <c r="D14" s="10">
        <f>D9*G14</f>
        <v>621.99723320158114</v>
      </c>
      <c r="E14" s="11">
        <f>E9*G14</f>
        <v>221.05390316205538</v>
      </c>
      <c r="G14" s="1">
        <f>H14/H10</f>
        <v>4.9407114624505939E-3</v>
      </c>
      <c r="H14" s="43">
        <v>0.1</v>
      </c>
    </row>
    <row r="15" spans="1:8" ht="22.5">
      <c r="A15" s="13" t="s">
        <v>451</v>
      </c>
      <c r="B15" s="10">
        <f>B9*G15</f>
        <v>758.41121541501991</v>
      </c>
      <c r="C15" s="1"/>
      <c r="D15" s="10">
        <f>D9*G15</f>
        <v>621.99723320158114</v>
      </c>
      <c r="E15" s="11">
        <f>E9*G15</f>
        <v>221.05390316205538</v>
      </c>
      <c r="G15" s="1">
        <f>H15/H10</f>
        <v>4.9407114624505939E-3</v>
      </c>
      <c r="H15" s="43">
        <v>0.1</v>
      </c>
    </row>
    <row r="16" spans="1:8" ht="22.5">
      <c r="A16" s="13" t="s">
        <v>452</v>
      </c>
      <c r="B16" s="10">
        <f>B9*G16</f>
        <v>455.04672924901189</v>
      </c>
      <c r="C16" s="1"/>
      <c r="D16" s="10">
        <f>D9*G16</f>
        <v>373.19833992094868</v>
      </c>
      <c r="E16" s="11">
        <f>E9*G16</f>
        <v>132.6323418972332</v>
      </c>
      <c r="G16" s="1">
        <f>H16/H10</f>
        <v>2.964426877470356E-3</v>
      </c>
      <c r="H16" s="43">
        <v>0.06</v>
      </c>
    </row>
    <row r="17" spans="1:8" ht="22.5">
      <c r="A17" s="13" t="s">
        <v>453</v>
      </c>
      <c r="B17" s="10">
        <f>B9*G17</f>
        <v>6901.5420602766799</v>
      </c>
      <c r="C17" s="1"/>
      <c r="D17" s="10">
        <f>D9*G17</f>
        <v>5660.1748221343878</v>
      </c>
      <c r="E17" s="11">
        <f>G17*E9</f>
        <v>2011.5905187747037</v>
      </c>
      <c r="G17" s="1">
        <f>H17/H10</f>
        <v>4.4960474308300399E-2</v>
      </c>
      <c r="H17" s="43">
        <v>0.91</v>
      </c>
    </row>
    <row r="18" spans="1:8" ht="22.5">
      <c r="A18" s="13" t="s">
        <v>454</v>
      </c>
      <c r="B18" s="10">
        <f>B9*G18</f>
        <v>1592.6635523715415</v>
      </c>
      <c r="C18" s="1"/>
      <c r="D18" s="10">
        <f>D9*G18</f>
        <v>1306.1941897233203</v>
      </c>
      <c r="E18" s="11">
        <f>E9*G18</f>
        <v>464.2131966403162</v>
      </c>
      <c r="G18" s="1">
        <f>H18/H10</f>
        <v>1.0375494071146246E-2</v>
      </c>
      <c r="H18" s="43">
        <v>0.21</v>
      </c>
    </row>
    <row r="19" spans="1:8" ht="22.5">
      <c r="A19" s="13" t="s">
        <v>455</v>
      </c>
      <c r="B19" s="10">
        <f>B9*G19</f>
        <v>10390.233651185772</v>
      </c>
      <c r="C19" s="1"/>
      <c r="D19" s="10">
        <f>D9*G19</f>
        <v>8521.3620948616626</v>
      </c>
      <c r="E19" s="11">
        <f>E9*G19</f>
        <v>3028.4384733201587</v>
      </c>
      <c r="G19" s="1">
        <f>H19/H10</f>
        <v>6.7687747035573134E-2</v>
      </c>
      <c r="H19" s="43">
        <v>1.37</v>
      </c>
    </row>
    <row r="20" spans="1:8" ht="22.5">
      <c r="A20" s="13" t="s">
        <v>456</v>
      </c>
      <c r="B20" s="10">
        <f>B9*G20</f>
        <v>303.36448616600796</v>
      </c>
      <c r="C20" s="1"/>
      <c r="D20" s="10">
        <f>D9*G20</f>
        <v>248.79889328063246</v>
      </c>
      <c r="E20" s="11">
        <f>E9*G20</f>
        <v>88.421561264822145</v>
      </c>
      <c r="G20" s="1">
        <f>H20/H10</f>
        <v>1.9762845849802375E-3</v>
      </c>
      <c r="H20" s="43">
        <v>0.04</v>
      </c>
    </row>
    <row r="21" spans="1:8" ht="73.5" customHeight="1">
      <c r="A21" s="13" t="s">
        <v>457</v>
      </c>
      <c r="B21" s="10">
        <f>B9*G21</f>
        <v>4929.6729001976282</v>
      </c>
      <c r="C21" s="1"/>
      <c r="D21" s="10">
        <f>D9*G21</f>
        <v>4042.9820158102771</v>
      </c>
      <c r="E21" s="11">
        <f>E9*G21</f>
        <v>1436.8503705533597</v>
      </c>
      <c r="G21" s="1">
        <f>H21/H10</f>
        <v>3.2114624505928856E-2</v>
      </c>
      <c r="H21" s="43">
        <v>0.65</v>
      </c>
    </row>
    <row r="22" spans="1:8" ht="39.75" customHeight="1">
      <c r="A22" s="13" t="s">
        <v>458</v>
      </c>
      <c r="B22" s="10">
        <f>B9*G22</f>
        <v>910.09345849802378</v>
      </c>
      <c r="C22" s="1"/>
      <c r="D22" s="10">
        <f>D9*G22</f>
        <v>746.39667984189737</v>
      </c>
      <c r="E22" s="11">
        <f>E9*G22</f>
        <v>265.26468379446641</v>
      </c>
      <c r="G22" s="1">
        <f>H22/H10</f>
        <v>5.9288537549407119E-3</v>
      </c>
      <c r="H22" s="43">
        <v>0.12</v>
      </c>
    </row>
    <row r="23" spans="1:8" ht="25.5" customHeight="1">
      <c r="A23" s="13" t="s">
        <v>459</v>
      </c>
      <c r="B23" s="10">
        <f>B9*G23</f>
        <v>1592.6635523715415</v>
      </c>
      <c r="C23" s="1"/>
      <c r="D23" s="10">
        <f>D9*G23</f>
        <v>1306.1941897233203</v>
      </c>
      <c r="E23" s="11">
        <f>E9*G23</f>
        <v>464.2131966403162</v>
      </c>
      <c r="G23" s="1">
        <f>H23/H10</f>
        <v>1.0375494071146246E-2</v>
      </c>
      <c r="H23" s="43">
        <v>0.21</v>
      </c>
    </row>
    <row r="24" spans="1:8" ht="24.75" customHeight="1">
      <c r="A24" s="13" t="s">
        <v>460</v>
      </c>
      <c r="B24" s="10">
        <f>G24*B9</f>
        <v>5308.8785079051386</v>
      </c>
      <c r="C24" s="1"/>
      <c r="D24" s="10">
        <f>G24*D9</f>
        <v>4353.9806324110677</v>
      </c>
      <c r="E24" s="11">
        <f>G24*E9</f>
        <v>1547.3773221343874</v>
      </c>
      <c r="G24" s="1">
        <f>H24/H10</f>
        <v>3.4584980237154152E-2</v>
      </c>
      <c r="H24" s="43">
        <v>0.7</v>
      </c>
    </row>
    <row r="25" spans="1:8" ht="22.5">
      <c r="A25" s="13" t="s">
        <v>461</v>
      </c>
      <c r="B25" s="10">
        <f>G25*B9</f>
        <v>3564.532712450593</v>
      </c>
      <c r="C25" s="1"/>
      <c r="D25" s="10">
        <f>G25*D9</f>
        <v>2923.3869960474312</v>
      </c>
      <c r="E25" s="11">
        <f>G25*E9</f>
        <v>1038.9533448616601</v>
      </c>
      <c r="G25" s="1">
        <f>H25/H10</f>
        <v>2.3221343873517788E-2</v>
      </c>
      <c r="H25" s="43">
        <v>0.47</v>
      </c>
    </row>
    <row r="26" spans="1:8" ht="22.5">
      <c r="A26" s="13" t="s">
        <v>462</v>
      </c>
      <c r="B26" s="10">
        <f>G26*B9</f>
        <v>8873.4112203557306</v>
      </c>
      <c r="C26" s="1"/>
      <c r="D26" s="10">
        <f>G26*D9</f>
        <v>7277.3676284584981</v>
      </c>
      <c r="E26" s="11">
        <f>G26*E9</f>
        <v>2586.3306669960471</v>
      </c>
      <c r="G26" s="1">
        <f>H26/H10</f>
        <v>5.7806324110671936E-2</v>
      </c>
      <c r="H26" s="43">
        <v>1.17</v>
      </c>
    </row>
    <row r="27" spans="1:8" ht="22.5">
      <c r="A27" s="13" t="s">
        <v>463</v>
      </c>
      <c r="B27" s="10">
        <f>G27*B9</f>
        <v>17822.663562252965</v>
      </c>
      <c r="C27" s="1"/>
      <c r="D27" s="10">
        <f>G27*D9</f>
        <v>14616.934980237156</v>
      </c>
      <c r="E27" s="11">
        <f>G27*E9</f>
        <v>5194.7667243083006</v>
      </c>
      <c r="G27" s="1">
        <f>H27/H10</f>
        <v>0.11610671936758894</v>
      </c>
      <c r="H27" s="43">
        <v>2.35</v>
      </c>
    </row>
    <row r="28" spans="1:8" ht="33.75">
      <c r="A28" s="13" t="s">
        <v>464</v>
      </c>
      <c r="B28" s="10">
        <f>G28*B9</f>
        <v>8645.8878557312255</v>
      </c>
      <c r="C28" s="1"/>
      <c r="D28" s="10">
        <f>G28*D9</f>
        <v>7090.7684584980243</v>
      </c>
      <c r="E28" s="11">
        <f>G28*E9</f>
        <v>2520.0144960474308</v>
      </c>
      <c r="G28" s="1">
        <f>H28/H10</f>
        <v>5.632411067193676E-2</v>
      </c>
      <c r="H28" s="43">
        <v>1.1399999999999999</v>
      </c>
    </row>
    <row r="29" spans="1:8" ht="22.5">
      <c r="A29" s="13" t="s">
        <v>465</v>
      </c>
      <c r="B29" s="10">
        <f>G29*B9</f>
        <v>13954.766363636365</v>
      </c>
      <c r="C29" s="1"/>
      <c r="D29" s="10">
        <f>G29*D9</f>
        <v>11444.749090909094</v>
      </c>
      <c r="E29" s="11">
        <f>G29*E9</f>
        <v>4067.3918181818185</v>
      </c>
      <c r="G29" s="1">
        <f>H29/H10</f>
        <v>9.0909090909090925E-2</v>
      </c>
      <c r="H29" s="43">
        <v>1.84</v>
      </c>
    </row>
    <row r="30" spans="1:8" ht="49.5" customHeight="1">
      <c r="A30" s="13" t="s">
        <v>466</v>
      </c>
      <c r="B30" s="10">
        <f>G30*B9</f>
        <v>19794.532722332016</v>
      </c>
      <c r="C30" s="1"/>
      <c r="D30" s="10">
        <f>G30*D9</f>
        <v>16234.127786561266</v>
      </c>
      <c r="E30" s="11">
        <f>G30*E9</f>
        <v>5769.5068725296442</v>
      </c>
      <c r="G30" s="1">
        <f>H30/H10</f>
        <v>0.12895256916996048</v>
      </c>
      <c r="H30" s="43">
        <v>2.61</v>
      </c>
    </row>
    <row r="31" spans="1:8">
      <c r="A31" s="13" t="s">
        <v>467</v>
      </c>
      <c r="B31" s="10">
        <f>G31*B9</f>
        <v>14030.607485177867</v>
      </c>
      <c r="C31" s="1"/>
      <c r="D31" s="10">
        <f>G31*D9</f>
        <v>11506.948814229252</v>
      </c>
      <c r="E31" s="11">
        <f>G31*E9</f>
        <v>4089.4972084980241</v>
      </c>
      <c r="G31" s="1">
        <f>H31/H10</f>
        <v>9.1403162055335982E-2</v>
      </c>
      <c r="H31" s="43">
        <v>1.85</v>
      </c>
    </row>
    <row r="32" spans="1:8" ht="22.5">
      <c r="A32" s="13" t="s">
        <v>468</v>
      </c>
      <c r="B32" s="10">
        <f>G32*B9</f>
        <v>14258.130849802372</v>
      </c>
      <c r="C32" s="1"/>
      <c r="D32" s="10">
        <f>G32*D9</f>
        <v>11693.547984189725</v>
      </c>
      <c r="E32" s="11">
        <f>G32*E9</f>
        <v>4155.8133794466403</v>
      </c>
      <c r="G32" s="1">
        <f>H32/H10</f>
        <v>9.2885375494071151E-2</v>
      </c>
      <c r="H32" s="43">
        <v>1.88</v>
      </c>
    </row>
    <row r="33" spans="1:8" ht="52.5" customHeight="1">
      <c r="A33" s="13" t="s">
        <v>469</v>
      </c>
      <c r="B33" s="10">
        <f>G33*B9</f>
        <v>7204.9065464426876</v>
      </c>
      <c r="C33" s="1"/>
      <c r="D33" s="10">
        <f>G33*D9</f>
        <v>5908.9737154150198</v>
      </c>
      <c r="E33" s="11">
        <f>G33*E9</f>
        <v>2100.0120800395257</v>
      </c>
      <c r="G33" s="1">
        <f>H33/H10</f>
        <v>4.6936758893280632E-2</v>
      </c>
      <c r="H33" s="43">
        <v>0.95</v>
      </c>
    </row>
    <row r="34" spans="1:8" ht="37.5" customHeight="1">
      <c r="A34" s="13" t="s">
        <v>470</v>
      </c>
      <c r="B34" s="10">
        <f>G34*B9</f>
        <v>5460.5607509881429</v>
      </c>
      <c r="C34" s="1"/>
      <c r="D34" s="10">
        <f>G34*D9</f>
        <v>4478.3800790513842</v>
      </c>
      <c r="E34" s="11">
        <f>G34*E9</f>
        <v>1591.5881027667986</v>
      </c>
      <c r="G34" s="1">
        <f>H34/H10</f>
        <v>3.5573122529644272E-2</v>
      </c>
      <c r="H34" s="43">
        <v>0.72</v>
      </c>
    </row>
    <row r="35" spans="1:8">
      <c r="A35" s="18" t="s">
        <v>18</v>
      </c>
      <c r="B35" s="8" t="s">
        <v>531</v>
      </c>
      <c r="C35" s="1"/>
      <c r="D35" s="8" t="s">
        <v>532</v>
      </c>
      <c r="E35" s="37">
        <v>746.46</v>
      </c>
    </row>
    <row r="36" spans="1:8" ht="12" thickBot="1">
      <c r="A36" s="20" t="s">
        <v>21</v>
      </c>
      <c r="B36" s="21" t="s">
        <v>183</v>
      </c>
      <c r="C36" s="1"/>
      <c r="D36" s="21" t="s">
        <v>183</v>
      </c>
      <c r="E36" s="22"/>
    </row>
    <row r="37" spans="1:8" customFormat="1" ht="15">
      <c r="A37" s="92" t="s">
        <v>611</v>
      </c>
      <c r="B37" s="92"/>
      <c r="C37" s="92"/>
    </row>
    <row r="38" spans="1:8" ht="12" thickBot="1">
      <c r="A38" s="92"/>
      <c r="B38" s="92"/>
      <c r="C38" s="92"/>
      <c r="D38" s="57"/>
      <c r="E38" s="57"/>
    </row>
    <row r="39" spans="1:8">
      <c r="A39" s="17" t="s">
        <v>4</v>
      </c>
      <c r="B39" s="5">
        <v>150103.75</v>
      </c>
      <c r="C39" s="1"/>
      <c r="D39" s="1"/>
      <c r="E39" s="6">
        <v>46375.91</v>
      </c>
    </row>
    <row r="40" spans="1:8">
      <c r="A40" s="18" t="s">
        <v>5</v>
      </c>
      <c r="B40" s="8" t="s">
        <v>530</v>
      </c>
      <c r="C40" s="1"/>
      <c r="D40" s="1"/>
      <c r="E40" s="37">
        <v>888.14</v>
      </c>
    </row>
    <row r="41" spans="1:8">
      <c r="A41" s="18" t="s">
        <v>6</v>
      </c>
      <c r="B41" s="8">
        <v>125892.24</v>
      </c>
      <c r="C41" s="1"/>
      <c r="D41" s="1"/>
      <c r="E41" s="9">
        <v>44741.31</v>
      </c>
    </row>
    <row r="42" spans="1:8">
      <c r="A42" s="42" t="s">
        <v>7</v>
      </c>
      <c r="B42" s="10"/>
      <c r="C42" s="1"/>
      <c r="D42" s="1"/>
      <c r="E42" s="11"/>
      <c r="H42" s="1">
        <f>H43+H44+H45+H46+H47+H48+H49+H50+H51+H52+H53+H54+H55+H56+H57+H58+H59+H60+H61+H62+H63+H64+H65+H66</f>
        <v>20.239999999999998</v>
      </c>
    </row>
    <row r="43" spans="1:8">
      <c r="A43" s="13" t="s">
        <v>447</v>
      </c>
      <c r="B43" s="10">
        <f>B41*G43</f>
        <v>684.19695652173925</v>
      </c>
      <c r="C43" s="1"/>
      <c r="D43" s="1"/>
      <c r="E43" s="11">
        <f>E41*G43</f>
        <v>243.15929347826088</v>
      </c>
      <c r="G43" s="1">
        <f>H43/H42</f>
        <v>5.4347826086956529E-3</v>
      </c>
      <c r="H43" s="43">
        <v>0.11</v>
      </c>
    </row>
    <row r="44" spans="1:8">
      <c r="A44" s="13" t="s">
        <v>448</v>
      </c>
      <c r="B44" s="10"/>
      <c r="C44" s="1"/>
      <c r="D44" s="1"/>
      <c r="E44" s="11"/>
      <c r="G44" s="1">
        <f>H44/H42</f>
        <v>1.1363636363636366E-2</v>
      </c>
      <c r="H44" s="43">
        <v>0.23</v>
      </c>
    </row>
    <row r="45" spans="1:8">
      <c r="A45" s="13" t="s">
        <v>449</v>
      </c>
      <c r="B45" s="10">
        <f>B41*G45</f>
        <v>2798.9875494071152</v>
      </c>
      <c r="C45" s="1"/>
      <c r="D45" s="1"/>
      <c r="E45" s="11">
        <f>E41*G45</f>
        <v>994.74256422924907</v>
      </c>
      <c r="G45" s="1">
        <f>H45/H42</f>
        <v>2.2233201581027671E-2</v>
      </c>
      <c r="H45" s="43">
        <v>0.45</v>
      </c>
    </row>
    <row r="46" spans="1:8" ht="22.5">
      <c r="A46" s="13" t="s">
        <v>450</v>
      </c>
      <c r="B46" s="10">
        <f>B41*G46</f>
        <v>621.99723320158114</v>
      </c>
      <c r="C46" s="1"/>
      <c r="D46" s="1"/>
      <c r="E46" s="11">
        <f>E41*G46</f>
        <v>221.05390316205538</v>
      </c>
      <c r="G46" s="1">
        <f>H46/H42</f>
        <v>4.9407114624505939E-3</v>
      </c>
      <c r="H46" s="43">
        <v>0.1</v>
      </c>
    </row>
    <row r="47" spans="1:8" ht="22.5">
      <c r="A47" s="13" t="s">
        <v>451</v>
      </c>
      <c r="B47" s="10">
        <f>B41*G47</f>
        <v>621.99723320158114</v>
      </c>
      <c r="C47" s="1"/>
      <c r="D47" s="1"/>
      <c r="E47" s="11">
        <f>E41*G47</f>
        <v>221.05390316205538</v>
      </c>
      <c r="G47" s="1">
        <f>H47/H42</f>
        <v>4.9407114624505939E-3</v>
      </c>
      <c r="H47" s="43">
        <v>0.1</v>
      </c>
    </row>
    <row r="48" spans="1:8" ht="22.5">
      <c r="A48" s="13" t="s">
        <v>452</v>
      </c>
      <c r="B48" s="10">
        <f>B41*G48</f>
        <v>373.19833992094868</v>
      </c>
      <c r="C48" s="1"/>
      <c r="D48" s="1"/>
      <c r="E48" s="11">
        <f>E41*G48</f>
        <v>132.6323418972332</v>
      </c>
      <c r="G48" s="1">
        <f>H48/H42</f>
        <v>2.964426877470356E-3</v>
      </c>
      <c r="H48" s="43">
        <v>0.06</v>
      </c>
    </row>
    <row r="49" spans="1:8" ht="22.5">
      <c r="A49" s="13" t="s">
        <v>453</v>
      </c>
      <c r="B49" s="10">
        <f>B41*G49</f>
        <v>5660.1748221343878</v>
      </c>
      <c r="C49" s="1"/>
      <c r="D49" s="1"/>
      <c r="E49" s="11">
        <f>G49*E41</f>
        <v>2011.5905187747037</v>
      </c>
      <c r="G49" s="1">
        <f>H49/H42</f>
        <v>4.4960474308300399E-2</v>
      </c>
      <c r="H49" s="43">
        <v>0.91</v>
      </c>
    </row>
    <row r="50" spans="1:8" ht="22.5">
      <c r="A50" s="13" t="s">
        <v>454</v>
      </c>
      <c r="B50" s="10">
        <f>B41*G50</f>
        <v>1306.1941897233203</v>
      </c>
      <c r="C50" s="1"/>
      <c r="D50" s="1"/>
      <c r="E50" s="11">
        <f>E41*G50</f>
        <v>464.2131966403162</v>
      </c>
      <c r="G50" s="1">
        <f>H50/H42</f>
        <v>1.0375494071146246E-2</v>
      </c>
      <c r="H50" s="43">
        <v>0.21</v>
      </c>
    </row>
    <row r="51" spans="1:8" ht="22.5">
      <c r="A51" s="13" t="s">
        <v>455</v>
      </c>
      <c r="B51" s="10">
        <f>B41*G51</f>
        <v>8521.3620948616626</v>
      </c>
      <c r="C51" s="1"/>
      <c r="D51" s="1"/>
      <c r="E51" s="11">
        <f>E41*G51</f>
        <v>3028.4384733201587</v>
      </c>
      <c r="G51" s="1">
        <f>H51/H42</f>
        <v>6.7687747035573134E-2</v>
      </c>
      <c r="H51" s="43">
        <v>1.37</v>
      </c>
    </row>
    <row r="52" spans="1:8" ht="22.5">
      <c r="A52" s="13" t="s">
        <v>456</v>
      </c>
      <c r="B52" s="10">
        <f>B41*G52</f>
        <v>248.79889328063246</v>
      </c>
      <c r="C52" s="1"/>
      <c r="D52" s="1"/>
      <c r="E52" s="11">
        <f>E41*G52</f>
        <v>88.421561264822145</v>
      </c>
      <c r="G52" s="1">
        <f>H52/H42</f>
        <v>1.9762845849802375E-3</v>
      </c>
      <c r="H52" s="43">
        <v>0.04</v>
      </c>
    </row>
    <row r="53" spans="1:8" ht="66" customHeight="1">
      <c r="A53" s="13" t="s">
        <v>457</v>
      </c>
      <c r="B53" s="10">
        <f>B41*G53</f>
        <v>4042.9820158102771</v>
      </c>
      <c r="C53" s="1"/>
      <c r="D53" s="1"/>
      <c r="E53" s="11">
        <f>E41*G53</f>
        <v>1436.8503705533597</v>
      </c>
      <c r="G53" s="1">
        <f>H53/H42</f>
        <v>3.2114624505928856E-2</v>
      </c>
      <c r="H53" s="43">
        <v>0.65</v>
      </c>
    </row>
    <row r="54" spans="1:8" ht="40.5" customHeight="1">
      <c r="A54" s="13" t="s">
        <v>458</v>
      </c>
      <c r="B54" s="10">
        <f>B41*G54</f>
        <v>746.39667984189737</v>
      </c>
      <c r="C54" s="1"/>
      <c r="D54" s="1"/>
      <c r="E54" s="11">
        <f>E41*G54</f>
        <v>265.26468379446641</v>
      </c>
      <c r="G54" s="1">
        <f>H54/H42</f>
        <v>5.9288537549407119E-3</v>
      </c>
      <c r="H54" s="43">
        <v>0.12</v>
      </c>
    </row>
    <row r="55" spans="1:8" ht="33.75">
      <c r="A55" s="13" t="s">
        <v>459</v>
      </c>
      <c r="B55" s="10">
        <f>B41*G55</f>
        <v>1306.1941897233203</v>
      </c>
      <c r="C55" s="1"/>
      <c r="D55" s="1"/>
      <c r="E55" s="11">
        <f>E41*G55</f>
        <v>464.2131966403162</v>
      </c>
      <c r="G55" s="1">
        <f>H55/H42</f>
        <v>1.0375494071146246E-2</v>
      </c>
      <c r="H55" s="43">
        <v>0.21</v>
      </c>
    </row>
    <row r="56" spans="1:8" ht="22.5">
      <c r="A56" s="13" t="s">
        <v>460</v>
      </c>
      <c r="B56" s="10">
        <f>G56*B41</f>
        <v>4353.9806324110677</v>
      </c>
      <c r="C56" s="1"/>
      <c r="D56" s="1"/>
      <c r="E56" s="11">
        <f>G56*E41</f>
        <v>1547.3773221343874</v>
      </c>
      <c r="G56" s="1">
        <f>H56/H42</f>
        <v>3.4584980237154152E-2</v>
      </c>
      <c r="H56" s="43">
        <v>0.7</v>
      </c>
    </row>
    <row r="57" spans="1:8" ht="22.5">
      <c r="A57" s="13" t="s">
        <v>461</v>
      </c>
      <c r="B57" s="10">
        <f>G57*B41</f>
        <v>2923.3869960474312</v>
      </c>
      <c r="C57" s="1"/>
      <c r="D57" s="1"/>
      <c r="E57" s="11">
        <f>G57*E41</f>
        <v>1038.9533448616601</v>
      </c>
      <c r="G57" s="1">
        <f>H57/H42</f>
        <v>2.3221343873517788E-2</v>
      </c>
      <c r="H57" s="43">
        <v>0.47</v>
      </c>
    </row>
    <row r="58" spans="1:8" ht="22.5">
      <c r="A58" s="13" t="s">
        <v>462</v>
      </c>
      <c r="B58" s="10">
        <f>G58*B41</f>
        <v>7277.3676284584981</v>
      </c>
      <c r="C58" s="1"/>
      <c r="D58" s="1"/>
      <c r="E58" s="11">
        <f>G58*E41</f>
        <v>2586.3306669960471</v>
      </c>
      <c r="G58" s="1">
        <f>H58/H42</f>
        <v>5.7806324110671936E-2</v>
      </c>
      <c r="H58" s="43">
        <v>1.17</v>
      </c>
    </row>
    <row r="59" spans="1:8" ht="22.5">
      <c r="A59" s="13" t="s">
        <v>463</v>
      </c>
      <c r="B59" s="10">
        <f>G59*B41</f>
        <v>14616.934980237156</v>
      </c>
      <c r="C59" s="1"/>
      <c r="D59" s="1"/>
      <c r="E59" s="11">
        <f>G59*E41</f>
        <v>5194.7667243083006</v>
      </c>
      <c r="G59" s="1">
        <f>H59/H42</f>
        <v>0.11610671936758894</v>
      </c>
      <c r="H59" s="43">
        <v>2.35</v>
      </c>
    </row>
    <row r="60" spans="1:8" ht="33.75">
      <c r="A60" s="13" t="s">
        <v>464</v>
      </c>
      <c r="B60" s="10">
        <f>G60*B41</f>
        <v>7090.7684584980243</v>
      </c>
      <c r="C60" s="1"/>
      <c r="D60" s="1"/>
      <c r="E60" s="11">
        <f>G60*E41</f>
        <v>2520.0144960474308</v>
      </c>
      <c r="G60" s="1">
        <f>H60/H42</f>
        <v>5.632411067193676E-2</v>
      </c>
      <c r="H60" s="43">
        <v>1.1399999999999999</v>
      </c>
    </row>
    <row r="61" spans="1:8" ht="22.5">
      <c r="A61" s="13" t="s">
        <v>465</v>
      </c>
      <c r="B61" s="10">
        <f>G61*B41</f>
        <v>11444.749090909094</v>
      </c>
      <c r="C61" s="1"/>
      <c r="D61" s="1"/>
      <c r="E61" s="11">
        <f>G61*E41</f>
        <v>4067.3918181818185</v>
      </c>
      <c r="G61" s="1">
        <f>H61/H42</f>
        <v>9.0909090909090925E-2</v>
      </c>
      <c r="H61" s="43">
        <v>1.84</v>
      </c>
    </row>
    <row r="62" spans="1:8" ht="45">
      <c r="A62" s="13" t="s">
        <v>466</v>
      </c>
      <c r="B62" s="10">
        <f>G62*B41</f>
        <v>16234.127786561266</v>
      </c>
      <c r="C62" s="1"/>
      <c r="D62" s="1"/>
      <c r="E62" s="11">
        <f>G62*E41</f>
        <v>5769.5068725296442</v>
      </c>
      <c r="G62" s="1">
        <f>H62/H42</f>
        <v>0.12895256916996048</v>
      </c>
      <c r="H62" s="43">
        <v>2.61</v>
      </c>
    </row>
    <row r="63" spans="1:8">
      <c r="A63" s="13" t="s">
        <v>467</v>
      </c>
      <c r="B63" s="10">
        <f>G63*B41</f>
        <v>11506.948814229252</v>
      </c>
      <c r="C63" s="1"/>
      <c r="D63" s="1"/>
      <c r="E63" s="11">
        <f>G63*E41</f>
        <v>4089.4972084980241</v>
      </c>
      <c r="G63" s="1">
        <f>H63/H42</f>
        <v>9.1403162055335982E-2</v>
      </c>
      <c r="H63" s="43">
        <v>1.85</v>
      </c>
    </row>
    <row r="64" spans="1:8" ht="22.5">
      <c r="A64" s="13" t="s">
        <v>468</v>
      </c>
      <c r="B64" s="10">
        <f>G64*B41</f>
        <v>11693.547984189725</v>
      </c>
      <c r="C64" s="1"/>
      <c r="D64" s="1"/>
      <c r="E64" s="11">
        <f>G64*E41</f>
        <v>4155.8133794466403</v>
      </c>
      <c r="G64" s="1">
        <f>H64/H42</f>
        <v>9.2885375494071151E-2</v>
      </c>
      <c r="H64" s="43">
        <v>1.88</v>
      </c>
    </row>
    <row r="65" spans="1:8" ht="45">
      <c r="A65" s="13" t="s">
        <v>469</v>
      </c>
      <c r="B65" s="10">
        <f>G65*B41</f>
        <v>5908.9737154150198</v>
      </c>
      <c r="C65" s="1"/>
      <c r="D65" s="1"/>
      <c r="E65" s="11">
        <f>G65*E41</f>
        <v>2100.0120800395257</v>
      </c>
      <c r="G65" s="1">
        <f>H65/H42</f>
        <v>4.6936758893280632E-2</v>
      </c>
      <c r="H65" s="43">
        <v>0.95</v>
      </c>
    </row>
    <row r="66" spans="1:8" ht="33.75">
      <c r="A66" s="13" t="s">
        <v>470</v>
      </c>
      <c r="B66" s="10">
        <f>G66*B41</f>
        <v>4478.3800790513842</v>
      </c>
      <c r="C66" s="1"/>
      <c r="D66" s="1"/>
      <c r="E66" s="11">
        <f>G66*E41</f>
        <v>1591.5881027667986</v>
      </c>
      <c r="G66" s="1">
        <f>H66/H42</f>
        <v>3.5573122529644272E-2</v>
      </c>
      <c r="H66" s="43">
        <v>0.72</v>
      </c>
    </row>
    <row r="67" spans="1:8">
      <c r="A67" s="18" t="s">
        <v>18</v>
      </c>
      <c r="B67" s="8" t="s">
        <v>532</v>
      </c>
      <c r="C67" s="1"/>
      <c r="D67" s="1"/>
      <c r="E67" s="37">
        <v>746.46</v>
      </c>
    </row>
    <row r="68" spans="1:8" ht="12" thickBot="1">
      <c r="A68" s="20" t="s">
        <v>21</v>
      </c>
      <c r="B68" s="21" t="s">
        <v>183</v>
      </c>
      <c r="C68" s="1"/>
      <c r="D68" s="1"/>
      <c r="E68" s="22"/>
    </row>
    <row r="69" spans="1:8">
      <c r="A69" s="101" t="s">
        <v>612</v>
      </c>
      <c r="B69" s="102"/>
      <c r="C69" s="57"/>
      <c r="D69" s="57"/>
      <c r="E69" s="57"/>
    </row>
    <row r="70" spans="1:8" ht="12" thickBot="1">
      <c r="A70" s="98"/>
      <c r="B70" s="99"/>
      <c r="C70" s="57"/>
      <c r="D70" s="57"/>
      <c r="E70" s="57"/>
    </row>
    <row r="71" spans="1:8">
      <c r="A71" s="17" t="s">
        <v>4</v>
      </c>
      <c r="B71" s="5">
        <v>174117.83</v>
      </c>
      <c r="C71" s="1"/>
      <c r="D71" s="5">
        <v>150103.75</v>
      </c>
      <c r="E71" s="6">
        <v>46375.91</v>
      </c>
    </row>
    <row r="72" spans="1:8">
      <c r="A72" s="18" t="s">
        <v>5</v>
      </c>
      <c r="B72" s="8" t="s">
        <v>529</v>
      </c>
      <c r="C72" s="1"/>
      <c r="D72" s="8" t="s">
        <v>530</v>
      </c>
      <c r="E72" s="37">
        <v>888.14</v>
      </c>
    </row>
    <row r="73" spans="1:8">
      <c r="A73" s="18" t="s">
        <v>6</v>
      </c>
      <c r="B73" s="8">
        <v>153502.43</v>
      </c>
      <c r="C73" s="1"/>
      <c r="D73" s="8">
        <v>125892.24</v>
      </c>
      <c r="E73" s="9">
        <v>44741.31</v>
      </c>
    </row>
    <row r="74" spans="1:8">
      <c r="A74" s="42" t="s">
        <v>7</v>
      </c>
      <c r="B74" s="10"/>
      <c r="C74" s="1"/>
      <c r="D74" s="10"/>
      <c r="E74" s="11"/>
      <c r="H74" s="1">
        <f>H75+H76+H77+H78+H79+H80+H81+H82+H83+H84+H85+H86+H87+H88+H89+H90+H91+H92+H93+H94+H95+H96+H97+H98</f>
        <v>20.239999999999998</v>
      </c>
    </row>
    <row r="75" spans="1:8">
      <c r="A75" s="13" t="s">
        <v>447</v>
      </c>
      <c r="B75" s="10">
        <f>B73*G75</f>
        <v>834.25233695652184</v>
      </c>
      <c r="C75" s="1"/>
      <c r="D75" s="10">
        <f>D73*G75</f>
        <v>684.19695652173925</v>
      </c>
      <c r="E75" s="11">
        <f>E73*G75</f>
        <v>243.15929347826088</v>
      </c>
      <c r="G75" s="1">
        <f>H75/H74</f>
        <v>5.4347826086956529E-3</v>
      </c>
      <c r="H75" s="43">
        <v>0.11</v>
      </c>
    </row>
    <row r="76" spans="1:8">
      <c r="A76" s="13" t="s">
        <v>448</v>
      </c>
      <c r="B76" s="10"/>
      <c r="C76" s="1"/>
      <c r="D76" s="10"/>
      <c r="E76" s="11"/>
      <c r="G76" s="1">
        <f>H76/H74</f>
        <v>1.1363636363636366E-2</v>
      </c>
      <c r="H76" s="43">
        <v>0.23</v>
      </c>
    </row>
    <row r="77" spans="1:8">
      <c r="A77" s="13" t="s">
        <v>449</v>
      </c>
      <c r="B77" s="10">
        <f>B73*G77</f>
        <v>3412.8504693675895</v>
      </c>
      <c r="C77" s="1"/>
      <c r="D77" s="10">
        <f>D73*G77</f>
        <v>2798.9875494071152</v>
      </c>
      <c r="E77" s="11">
        <f>E73*G77</f>
        <v>994.74256422924907</v>
      </c>
      <c r="G77" s="1">
        <f>H77/H74</f>
        <v>2.2233201581027671E-2</v>
      </c>
      <c r="H77" s="43">
        <v>0.45</v>
      </c>
    </row>
    <row r="78" spans="1:8" ht="22.5">
      <c r="A78" s="13" t="s">
        <v>450</v>
      </c>
      <c r="B78" s="10">
        <f>B73*G78</f>
        <v>758.41121541501991</v>
      </c>
      <c r="C78" s="1"/>
      <c r="D78" s="10">
        <f>D73*G78</f>
        <v>621.99723320158114</v>
      </c>
      <c r="E78" s="11">
        <f>E73*G78</f>
        <v>221.05390316205538</v>
      </c>
      <c r="G78" s="1">
        <f>H78/H74</f>
        <v>4.9407114624505939E-3</v>
      </c>
      <c r="H78" s="43">
        <v>0.1</v>
      </c>
    </row>
    <row r="79" spans="1:8" ht="22.5">
      <c r="A79" s="13" t="s">
        <v>451</v>
      </c>
      <c r="B79" s="10">
        <f>B73*G79</f>
        <v>758.41121541501991</v>
      </c>
      <c r="C79" s="1"/>
      <c r="D79" s="10">
        <f>D73*G79</f>
        <v>621.99723320158114</v>
      </c>
      <c r="E79" s="11">
        <f>E73*G79</f>
        <v>221.05390316205538</v>
      </c>
      <c r="G79" s="1">
        <f>H79/H74</f>
        <v>4.9407114624505939E-3</v>
      </c>
      <c r="H79" s="43">
        <v>0.1</v>
      </c>
    </row>
    <row r="80" spans="1:8" ht="22.5">
      <c r="A80" s="13" t="s">
        <v>452</v>
      </c>
      <c r="B80" s="10">
        <f>B73*G80</f>
        <v>455.04672924901189</v>
      </c>
      <c r="C80" s="1"/>
      <c r="D80" s="10">
        <f>D73*G80</f>
        <v>373.19833992094868</v>
      </c>
      <c r="E80" s="11">
        <f>E73*G80</f>
        <v>132.6323418972332</v>
      </c>
      <c r="G80" s="1">
        <f>H80/H74</f>
        <v>2.964426877470356E-3</v>
      </c>
      <c r="H80" s="43">
        <v>0.06</v>
      </c>
    </row>
    <row r="81" spans="1:8" ht="22.5">
      <c r="A81" s="13" t="s">
        <v>453</v>
      </c>
      <c r="B81" s="10">
        <f>B73*G81</f>
        <v>6901.5420602766799</v>
      </c>
      <c r="C81" s="1"/>
      <c r="D81" s="10">
        <f>D73*G81</f>
        <v>5660.1748221343878</v>
      </c>
      <c r="E81" s="11">
        <f>G81*E73</f>
        <v>2011.5905187747037</v>
      </c>
      <c r="G81" s="1">
        <f>H81/H74</f>
        <v>4.4960474308300399E-2</v>
      </c>
      <c r="H81" s="43">
        <v>0.91</v>
      </c>
    </row>
    <row r="82" spans="1:8" ht="22.5">
      <c r="A82" s="13" t="s">
        <v>454</v>
      </c>
      <c r="B82" s="10">
        <f>B73*G82</f>
        <v>1592.6635523715415</v>
      </c>
      <c r="C82" s="1"/>
      <c r="D82" s="10">
        <f>D73*G82</f>
        <v>1306.1941897233203</v>
      </c>
      <c r="E82" s="11">
        <f>E73*G82</f>
        <v>464.2131966403162</v>
      </c>
      <c r="G82" s="1">
        <f>H82/H74</f>
        <v>1.0375494071146246E-2</v>
      </c>
      <c r="H82" s="43">
        <v>0.21</v>
      </c>
    </row>
    <row r="83" spans="1:8" ht="22.5">
      <c r="A83" s="13" t="s">
        <v>455</v>
      </c>
      <c r="B83" s="10">
        <f>B73*G83</f>
        <v>10390.233651185772</v>
      </c>
      <c r="C83" s="1"/>
      <c r="D83" s="10">
        <f>D73*G83</f>
        <v>8521.3620948616626</v>
      </c>
      <c r="E83" s="11">
        <f>E73*G83</f>
        <v>3028.4384733201587</v>
      </c>
      <c r="G83" s="1">
        <f>H83/H74</f>
        <v>6.7687747035573134E-2</v>
      </c>
      <c r="H83" s="43">
        <v>1.37</v>
      </c>
    </row>
    <row r="84" spans="1:8" ht="22.5">
      <c r="A84" s="13" t="s">
        <v>456</v>
      </c>
      <c r="B84" s="10">
        <f>B73*G84</f>
        <v>303.36448616600796</v>
      </c>
      <c r="C84" s="1"/>
      <c r="D84" s="10">
        <f>D73*G84</f>
        <v>248.79889328063246</v>
      </c>
      <c r="E84" s="11">
        <f>E73*G84</f>
        <v>88.421561264822145</v>
      </c>
      <c r="G84" s="1">
        <f>H84/H74</f>
        <v>1.9762845849802375E-3</v>
      </c>
      <c r="H84" s="43">
        <v>0.04</v>
      </c>
    </row>
    <row r="85" spans="1:8" ht="56.25">
      <c r="A85" s="13" t="s">
        <v>457</v>
      </c>
      <c r="B85" s="10">
        <f>B73*G85</f>
        <v>4929.6729001976282</v>
      </c>
      <c r="C85" s="1"/>
      <c r="D85" s="10">
        <f>D73*G85</f>
        <v>4042.9820158102771</v>
      </c>
      <c r="E85" s="11">
        <f>E73*G85</f>
        <v>1436.8503705533597</v>
      </c>
      <c r="G85" s="1">
        <f>H85/H74</f>
        <v>3.2114624505928856E-2</v>
      </c>
      <c r="H85" s="43">
        <v>0.65</v>
      </c>
    </row>
    <row r="86" spans="1:8" ht="33.75">
      <c r="A86" s="13" t="s">
        <v>458</v>
      </c>
      <c r="B86" s="10">
        <f>B73*G86</f>
        <v>910.09345849802378</v>
      </c>
      <c r="C86" s="1"/>
      <c r="D86" s="10">
        <f>D73*G86</f>
        <v>746.39667984189737</v>
      </c>
      <c r="E86" s="11">
        <f>E73*G86</f>
        <v>265.26468379446641</v>
      </c>
      <c r="G86" s="1">
        <f>H86/H74</f>
        <v>5.9288537549407119E-3</v>
      </c>
      <c r="H86" s="43">
        <v>0.12</v>
      </c>
    </row>
    <row r="87" spans="1:8" ht="33.75">
      <c r="A87" s="13" t="s">
        <v>459</v>
      </c>
      <c r="B87" s="10">
        <f>B73*G87</f>
        <v>1592.6635523715415</v>
      </c>
      <c r="C87" s="1"/>
      <c r="D87" s="10">
        <f>D73*G87</f>
        <v>1306.1941897233203</v>
      </c>
      <c r="E87" s="11">
        <f>E73*G87</f>
        <v>464.2131966403162</v>
      </c>
      <c r="G87" s="1">
        <f>H87/H74</f>
        <v>1.0375494071146246E-2</v>
      </c>
      <c r="H87" s="43">
        <v>0.21</v>
      </c>
    </row>
    <row r="88" spans="1:8" ht="22.5">
      <c r="A88" s="13" t="s">
        <v>460</v>
      </c>
      <c r="B88" s="10">
        <f>G88*B73</f>
        <v>5308.8785079051386</v>
      </c>
      <c r="C88" s="1"/>
      <c r="D88" s="10">
        <f>G88*D73</f>
        <v>4353.9806324110677</v>
      </c>
      <c r="E88" s="11">
        <f>G88*E73</f>
        <v>1547.3773221343874</v>
      </c>
      <c r="G88" s="1">
        <f>H88/H74</f>
        <v>3.4584980237154152E-2</v>
      </c>
      <c r="H88" s="43">
        <v>0.7</v>
      </c>
    </row>
    <row r="89" spans="1:8" ht="22.5">
      <c r="A89" s="13" t="s">
        <v>461</v>
      </c>
      <c r="B89" s="10">
        <f>G89*B73</f>
        <v>3564.532712450593</v>
      </c>
      <c r="C89" s="1"/>
      <c r="D89" s="10">
        <f>G89*D73</f>
        <v>2923.3869960474312</v>
      </c>
      <c r="E89" s="11">
        <f>G89*E73</f>
        <v>1038.9533448616601</v>
      </c>
      <c r="G89" s="1">
        <f>H89/H74</f>
        <v>2.3221343873517788E-2</v>
      </c>
      <c r="H89" s="43">
        <v>0.47</v>
      </c>
    </row>
    <row r="90" spans="1:8" ht="22.5">
      <c r="A90" s="13" t="s">
        <v>462</v>
      </c>
      <c r="B90" s="10">
        <f>G90*B73</f>
        <v>8873.4112203557306</v>
      </c>
      <c r="C90" s="1"/>
      <c r="D90" s="10">
        <f>G90*D73</f>
        <v>7277.3676284584981</v>
      </c>
      <c r="E90" s="11">
        <f>G90*E73</f>
        <v>2586.3306669960471</v>
      </c>
      <c r="G90" s="1">
        <f>H90/H74</f>
        <v>5.7806324110671936E-2</v>
      </c>
      <c r="H90" s="43">
        <v>1.17</v>
      </c>
    </row>
    <row r="91" spans="1:8" ht="22.5">
      <c r="A91" s="13" t="s">
        <v>463</v>
      </c>
      <c r="B91" s="10">
        <f>G91*B73</f>
        <v>17822.663562252965</v>
      </c>
      <c r="C91" s="1"/>
      <c r="D91" s="10">
        <f>G91*D73</f>
        <v>14616.934980237156</v>
      </c>
      <c r="E91" s="11">
        <f>G91*E73</f>
        <v>5194.7667243083006</v>
      </c>
      <c r="G91" s="1">
        <f>H91/H74</f>
        <v>0.11610671936758894</v>
      </c>
      <c r="H91" s="43">
        <v>2.35</v>
      </c>
    </row>
    <row r="92" spans="1:8" ht="33.75">
      <c r="A92" s="13" t="s">
        <v>464</v>
      </c>
      <c r="B92" s="10">
        <f>G92*B73</f>
        <v>8645.8878557312255</v>
      </c>
      <c r="C92" s="1"/>
      <c r="D92" s="10">
        <f>G92*D73</f>
        <v>7090.7684584980243</v>
      </c>
      <c r="E92" s="11">
        <f>G92*E73</f>
        <v>2520.0144960474308</v>
      </c>
      <c r="G92" s="1">
        <f>H92/H74</f>
        <v>5.632411067193676E-2</v>
      </c>
      <c r="H92" s="43">
        <v>1.1399999999999999</v>
      </c>
    </row>
    <row r="93" spans="1:8" ht="22.5">
      <c r="A93" s="13" t="s">
        <v>465</v>
      </c>
      <c r="B93" s="10">
        <f>G93*B73</f>
        <v>13954.766363636365</v>
      </c>
      <c r="C93" s="1"/>
      <c r="D93" s="10">
        <f>G93*D73</f>
        <v>11444.749090909094</v>
      </c>
      <c r="E93" s="11">
        <f>G93*E73</f>
        <v>4067.3918181818185</v>
      </c>
      <c r="G93" s="1">
        <f>H93/H74</f>
        <v>9.0909090909090925E-2</v>
      </c>
      <c r="H93" s="43">
        <v>1.84</v>
      </c>
    </row>
    <row r="94" spans="1:8" ht="45">
      <c r="A94" s="13" t="s">
        <v>466</v>
      </c>
      <c r="B94" s="10">
        <f>G94*B73</f>
        <v>19794.532722332016</v>
      </c>
      <c r="C94" s="1"/>
      <c r="D94" s="10">
        <f>G94*D73</f>
        <v>16234.127786561266</v>
      </c>
      <c r="E94" s="11">
        <f>G94*E73</f>
        <v>5769.5068725296442</v>
      </c>
      <c r="G94" s="1">
        <f>H94/H74</f>
        <v>0.12895256916996048</v>
      </c>
      <c r="H94" s="43">
        <v>2.61</v>
      </c>
    </row>
    <row r="95" spans="1:8">
      <c r="A95" s="13" t="s">
        <v>467</v>
      </c>
      <c r="B95" s="10">
        <f>G95*B73</f>
        <v>14030.607485177867</v>
      </c>
      <c r="C95" s="1"/>
      <c r="D95" s="10">
        <f>G95*D73</f>
        <v>11506.948814229252</v>
      </c>
      <c r="E95" s="11">
        <f>G95*E73</f>
        <v>4089.4972084980241</v>
      </c>
      <c r="G95" s="1">
        <f>H95/H74</f>
        <v>9.1403162055335982E-2</v>
      </c>
      <c r="H95" s="43">
        <v>1.85</v>
      </c>
    </row>
    <row r="96" spans="1:8" ht="22.5">
      <c r="A96" s="13" t="s">
        <v>468</v>
      </c>
      <c r="B96" s="10">
        <f>G96*B73</f>
        <v>14258.130849802372</v>
      </c>
      <c r="C96" s="1"/>
      <c r="D96" s="10">
        <f>G96*D73</f>
        <v>11693.547984189725</v>
      </c>
      <c r="E96" s="11">
        <f>G96*E73</f>
        <v>4155.8133794466403</v>
      </c>
      <c r="G96" s="1">
        <f>H96/H74</f>
        <v>9.2885375494071151E-2</v>
      </c>
      <c r="H96" s="43">
        <v>1.88</v>
      </c>
    </row>
    <row r="97" spans="1:8" ht="45">
      <c r="A97" s="13" t="s">
        <v>469</v>
      </c>
      <c r="B97" s="10">
        <f>G97*B73</f>
        <v>7204.9065464426876</v>
      </c>
      <c r="C97" s="1"/>
      <c r="D97" s="10">
        <f>G97*D73</f>
        <v>5908.9737154150198</v>
      </c>
      <c r="E97" s="11">
        <f>G97*E73</f>
        <v>2100.0120800395257</v>
      </c>
      <c r="G97" s="1">
        <f>H97/H74</f>
        <v>4.6936758893280632E-2</v>
      </c>
      <c r="H97" s="43">
        <v>0.95</v>
      </c>
    </row>
    <row r="98" spans="1:8" ht="33.75">
      <c r="A98" s="13" t="s">
        <v>470</v>
      </c>
      <c r="B98" s="10">
        <f>G98*B73</f>
        <v>5460.5607509881429</v>
      </c>
      <c r="C98" s="1"/>
      <c r="D98" s="10">
        <f>G98*D73</f>
        <v>4478.3800790513842</v>
      </c>
      <c r="E98" s="11">
        <f>G98*E73</f>
        <v>1591.5881027667986</v>
      </c>
      <c r="G98" s="1">
        <f>H98/H74</f>
        <v>3.5573122529644272E-2</v>
      </c>
      <c r="H98" s="43">
        <v>0.72</v>
      </c>
    </row>
    <row r="99" spans="1:8">
      <c r="A99" s="18" t="s">
        <v>18</v>
      </c>
      <c r="B99" s="8" t="s">
        <v>531</v>
      </c>
      <c r="C99" s="1"/>
      <c r="D99" s="8" t="s">
        <v>532</v>
      </c>
      <c r="E99" s="37">
        <v>746.46</v>
      </c>
    </row>
    <row r="100" spans="1:8" ht="12" thickBot="1">
      <c r="A100" s="20" t="s">
        <v>21</v>
      </c>
      <c r="B100" s="21" t="s">
        <v>183</v>
      </c>
      <c r="C100" s="1"/>
      <c r="D100" s="21" t="s">
        <v>183</v>
      </c>
      <c r="E100" s="22"/>
    </row>
    <row r="101" spans="1:8">
      <c r="B101" s="57"/>
      <c r="C101" s="57"/>
      <c r="D101" s="57"/>
      <c r="E101" s="57"/>
    </row>
    <row r="102" spans="1:8" ht="12.75">
      <c r="A102" s="93" t="s">
        <v>832</v>
      </c>
      <c r="B102" s="93"/>
      <c r="C102" s="93"/>
      <c r="D102" s="93"/>
      <c r="E102" s="57"/>
    </row>
    <row r="103" spans="1:8" ht="12">
      <c r="A103" s="82" t="s">
        <v>0</v>
      </c>
      <c r="B103" s="82"/>
      <c r="C103" s="77">
        <f>C66-C85</f>
        <v>0</v>
      </c>
      <c r="D103" s="78">
        <f>D76-D84</f>
        <v>-248.79889328063246</v>
      </c>
      <c r="E103" s="57"/>
    </row>
    <row r="104" spans="1:8" ht="12">
      <c r="A104" s="82" t="s">
        <v>1</v>
      </c>
      <c r="B104" s="82"/>
      <c r="C104" s="77">
        <f>C77-C96</f>
        <v>0</v>
      </c>
      <c r="D104" s="79" t="e">
        <f>D77-D99</f>
        <v>#VALUE!</v>
      </c>
      <c r="E104" s="57"/>
    </row>
    <row r="105" spans="1:8" ht="12">
      <c r="A105" s="83" t="s">
        <v>2</v>
      </c>
      <c r="B105" s="83"/>
      <c r="C105" s="80">
        <f>C65-C84</f>
        <v>0</v>
      </c>
      <c r="D105" s="79" t="e">
        <f>D78-D100</f>
        <v>#VALUE!</v>
      </c>
      <c r="E105" s="57"/>
    </row>
    <row r="106" spans="1:8" ht="24">
      <c r="A106" s="82" t="s">
        <v>3</v>
      </c>
      <c r="B106" s="82"/>
      <c r="C106" s="81">
        <f>[1]ерши!$H$317</f>
        <v>174673.59999999998</v>
      </c>
      <c r="D106" s="78">
        <v>565689.03</v>
      </c>
      <c r="E106" s="57"/>
    </row>
    <row r="107" spans="1:8">
      <c r="B107" s="57"/>
      <c r="C107" s="57"/>
      <c r="D107" s="57"/>
      <c r="E107" s="57"/>
    </row>
    <row r="108" spans="1:8">
      <c r="B108" s="57"/>
      <c r="C108" s="57"/>
      <c r="D108" s="57"/>
      <c r="E108" s="57"/>
    </row>
    <row r="109" spans="1:8">
      <c r="B109" s="57"/>
      <c r="C109" s="57"/>
      <c r="D109" s="57"/>
      <c r="E109" s="57"/>
    </row>
    <row r="110" spans="1:8">
      <c r="B110" s="57"/>
      <c r="C110" s="57"/>
      <c r="D110" s="57"/>
      <c r="E110" s="57"/>
    </row>
    <row r="111" spans="1:8">
      <c r="B111" s="57"/>
      <c r="C111" s="57"/>
      <c r="D111" s="57"/>
      <c r="E111" s="57"/>
    </row>
    <row r="112" spans="1:8">
      <c r="B112" s="57"/>
      <c r="C112" s="57"/>
      <c r="D112" s="57"/>
      <c r="E112" s="57"/>
    </row>
    <row r="113" spans="2:5">
      <c r="B113" s="57"/>
      <c r="C113" s="57"/>
      <c r="D113" s="57"/>
      <c r="E113" s="57"/>
    </row>
    <row r="114" spans="2:5">
      <c r="B114" s="57"/>
      <c r="C114" s="57"/>
      <c r="D114" s="57"/>
      <c r="E114" s="57"/>
    </row>
    <row r="115" spans="2:5">
      <c r="B115" s="57"/>
      <c r="C115" s="57"/>
      <c r="D115" s="57"/>
      <c r="E115" s="57"/>
    </row>
    <row r="116" spans="2:5">
      <c r="B116" s="57"/>
      <c r="C116" s="57"/>
      <c r="D116" s="57"/>
      <c r="E116" s="57"/>
    </row>
    <row r="117" spans="2:5">
      <c r="B117" s="57"/>
      <c r="C117" s="57"/>
      <c r="D117" s="57"/>
      <c r="E117" s="57"/>
    </row>
    <row r="118" spans="2:5">
      <c r="B118" s="57"/>
      <c r="C118" s="57"/>
      <c r="D118" s="57"/>
      <c r="E118" s="57"/>
    </row>
    <row r="119" spans="2:5">
      <c r="B119" s="57"/>
      <c r="C119" s="57"/>
      <c r="D119" s="57"/>
      <c r="E119" s="57"/>
    </row>
    <row r="120" spans="2:5">
      <c r="B120" s="57"/>
      <c r="C120" s="57"/>
      <c r="D120" s="57"/>
      <c r="E120" s="57"/>
    </row>
    <row r="121" spans="2:5">
      <c r="B121" s="57"/>
      <c r="C121" s="57"/>
      <c r="D121" s="57"/>
      <c r="E121" s="57"/>
    </row>
    <row r="122" spans="2:5">
      <c r="B122" s="57"/>
      <c r="C122" s="57"/>
      <c r="D122" s="57"/>
      <c r="E122" s="57"/>
    </row>
    <row r="123" spans="2:5">
      <c r="B123" s="57"/>
      <c r="C123" s="57"/>
      <c r="D123" s="57"/>
      <c r="E123" s="57"/>
    </row>
    <row r="124" spans="2:5">
      <c r="B124" s="57"/>
      <c r="C124" s="57"/>
      <c r="D124" s="57"/>
      <c r="E124" s="57"/>
    </row>
    <row r="125" spans="2:5">
      <c r="B125" s="57"/>
      <c r="C125" s="57"/>
      <c r="D125" s="57"/>
      <c r="E125" s="57"/>
    </row>
    <row r="126" spans="2:5">
      <c r="B126" s="57"/>
      <c r="C126" s="57"/>
      <c r="D126" s="57"/>
      <c r="E126" s="57"/>
    </row>
    <row r="127" spans="2:5">
      <c r="B127" s="57"/>
      <c r="C127" s="57"/>
      <c r="D127" s="57"/>
      <c r="E127" s="57"/>
    </row>
    <row r="128" spans="2:5">
      <c r="B128" s="57"/>
      <c r="C128" s="57"/>
      <c r="D128" s="57"/>
      <c r="E128" s="57"/>
    </row>
    <row r="129" spans="2:5">
      <c r="B129" s="57"/>
      <c r="C129" s="57"/>
      <c r="D129" s="57"/>
      <c r="E129" s="57"/>
    </row>
    <row r="130" spans="2:5">
      <c r="B130" s="57"/>
      <c r="C130" s="57"/>
      <c r="D130" s="57"/>
      <c r="E130" s="57"/>
    </row>
    <row r="131" spans="2:5">
      <c r="B131" s="57"/>
      <c r="C131" s="57"/>
      <c r="D131" s="57"/>
      <c r="E131" s="57"/>
    </row>
    <row r="132" spans="2:5">
      <c r="B132" s="57"/>
      <c r="C132" s="57"/>
      <c r="D132" s="57"/>
      <c r="E132" s="57"/>
    </row>
    <row r="133" spans="2:5">
      <c r="B133" s="57"/>
      <c r="C133" s="57"/>
      <c r="D133" s="57"/>
      <c r="E133" s="57"/>
    </row>
    <row r="134" spans="2:5">
      <c r="B134" s="57"/>
      <c r="C134" s="57"/>
      <c r="D134" s="57"/>
      <c r="E134" s="57"/>
    </row>
  </sheetData>
  <mergeCells count="6">
    <mergeCell ref="A102:D102"/>
    <mergeCell ref="A69:B70"/>
    <mergeCell ref="A1:C1"/>
    <mergeCell ref="A3:C3"/>
    <mergeCell ref="A5:C6"/>
    <mergeCell ref="A37:C38"/>
  </mergeCells>
  <phoneticPr fontId="10" type="noConversion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58"/>
  <sheetViews>
    <sheetView topLeftCell="A31" workbookViewId="0">
      <selection activeCell="O59" sqref="O59"/>
    </sheetView>
  </sheetViews>
  <sheetFormatPr defaultColWidth="7.5703125" defaultRowHeight="11.25"/>
  <cols>
    <col min="1" max="1" width="85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77.25" customHeight="1">
      <c r="A1" s="85" t="s">
        <v>811</v>
      </c>
      <c r="B1" s="85"/>
      <c r="C1" s="85"/>
    </row>
    <row r="2" spans="1:8" ht="15">
      <c r="A2" s="58"/>
      <c r="B2" s="58"/>
      <c r="C2" s="58"/>
    </row>
    <row r="3" spans="1:8" ht="4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702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251673.53</v>
      </c>
      <c r="C7" s="1"/>
      <c r="D7" s="5">
        <v>212998.24</v>
      </c>
      <c r="E7" s="6">
        <v>70690.710000000006</v>
      </c>
    </row>
    <row r="8" spans="1:8">
      <c r="A8" s="18" t="s">
        <v>5</v>
      </c>
      <c r="B8" s="8" t="s">
        <v>533</v>
      </c>
      <c r="C8" s="1"/>
      <c r="D8" s="44">
        <v>930</v>
      </c>
      <c r="E8" s="41">
        <v>645</v>
      </c>
    </row>
    <row r="9" spans="1:8">
      <c r="A9" s="18" t="s">
        <v>6</v>
      </c>
      <c r="B9" s="10">
        <v>193873.18</v>
      </c>
      <c r="C9" s="1"/>
      <c r="D9" s="10">
        <v>163048.32000000001</v>
      </c>
      <c r="E9" s="11">
        <v>55268.41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45208.936990807932</v>
      </c>
      <c r="C11" s="1"/>
      <c r="D11" s="10">
        <f>D9*G11</f>
        <v>38020.943512336722</v>
      </c>
      <c r="E11" s="11">
        <f>E9*G11</f>
        <v>12887.940793420417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22323.085070149969</v>
      </c>
      <c r="C12" s="1"/>
      <c r="D12" s="10">
        <f>D9*G12</f>
        <v>18773.826879535558</v>
      </c>
      <c r="E12" s="11">
        <f>E9*G12</f>
        <v>6363.7549975810343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24480.357997097235</v>
      </c>
      <c r="C13" s="1"/>
      <c r="D13" s="10">
        <f>D9*G13</f>
        <v>20588.104267053695</v>
      </c>
      <c r="E13" s="11">
        <f>E9*G13</f>
        <v>6978.7397242380248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31890.121528785676</v>
      </c>
      <c r="C14" s="1"/>
      <c r="D14" s="10">
        <f>D9*G14</f>
        <v>26819.752685050797</v>
      </c>
      <c r="E14" s="11">
        <f>E9*G14</f>
        <v>9091.078567972907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21478.934794387998</v>
      </c>
      <c r="C15" s="1"/>
      <c r="D15" s="10">
        <f>D9*G15</f>
        <v>18063.892249637152</v>
      </c>
      <c r="E15" s="11">
        <f>E9*G15</f>
        <v>6123.1088001935168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937.94475084663759</v>
      </c>
      <c r="C16" s="1"/>
      <c r="D16" s="10">
        <f>D9*G16</f>
        <v>788.81625544267058</v>
      </c>
      <c r="E16" s="11">
        <f>E9*G16</f>
        <v>267.38466376390909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43520.636439283975</v>
      </c>
      <c r="C17" s="1"/>
      <c r="D17" s="10">
        <f>D9*G17</f>
        <v>36601.074252539911</v>
      </c>
      <c r="E17" s="11">
        <f>E9*G17</f>
        <v>12406.648398645379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4033.1624286405413</v>
      </c>
      <c r="C18" s="1"/>
      <c r="D18" s="10">
        <f>D9*G18</f>
        <v>3391.9098984034831</v>
      </c>
      <c r="E18" s="11">
        <f>E9*G18</f>
        <v>1149.7540541848089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8" t="s">
        <v>534</v>
      </c>
      <c r="C19" s="1"/>
      <c r="D19" s="8" t="s">
        <v>535</v>
      </c>
      <c r="E19" s="9" t="s">
        <v>536</v>
      </c>
    </row>
    <row r="20" spans="1:8" ht="12" thickBot="1">
      <c r="A20" s="20" t="s">
        <v>21</v>
      </c>
      <c r="B20" s="21" t="s">
        <v>313</v>
      </c>
      <c r="C20" s="1"/>
      <c r="D20" s="21" t="s">
        <v>197</v>
      </c>
      <c r="E20" s="22" t="s">
        <v>25</v>
      </c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212998.24</v>
      </c>
      <c r="C23" s="1"/>
      <c r="D23" s="1"/>
      <c r="E23" s="6">
        <v>70690.710000000006</v>
      </c>
    </row>
    <row r="24" spans="1:8">
      <c r="A24" s="18" t="s">
        <v>5</v>
      </c>
      <c r="B24" s="44">
        <v>930</v>
      </c>
      <c r="C24" s="1"/>
      <c r="D24" s="1"/>
      <c r="E24" s="41">
        <v>645</v>
      </c>
    </row>
    <row r="25" spans="1:8">
      <c r="A25" s="18" t="s">
        <v>6</v>
      </c>
      <c r="B25" s="10">
        <v>163048.32000000001</v>
      </c>
      <c r="C25" s="1"/>
      <c r="D25" s="1"/>
      <c r="E25" s="11">
        <v>55268.41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38020.943512336722</v>
      </c>
      <c r="C27" s="1"/>
      <c r="D27" s="1"/>
      <c r="E27" s="11">
        <f>E25*G27</f>
        <v>12887.940793420417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18773.826879535558</v>
      </c>
      <c r="C28" s="1"/>
      <c r="D28" s="1"/>
      <c r="E28" s="11">
        <f>E25*G28</f>
        <v>6363.7549975810343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20588.104267053695</v>
      </c>
      <c r="C29" s="1"/>
      <c r="D29" s="1"/>
      <c r="E29" s="11">
        <f>E25*G29</f>
        <v>6978.7397242380248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26819.752685050797</v>
      </c>
      <c r="C30" s="1"/>
      <c r="D30" s="1"/>
      <c r="E30" s="11">
        <f>E25*G30</f>
        <v>9091.078567972907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18063.892249637152</v>
      </c>
      <c r="C31" s="1"/>
      <c r="D31" s="1"/>
      <c r="E31" s="11">
        <f>E25*G31</f>
        <v>6123.1088001935168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788.81625544267058</v>
      </c>
      <c r="C32" s="1"/>
      <c r="D32" s="1"/>
      <c r="E32" s="11">
        <f>E25*G32</f>
        <v>267.38466376390909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36601.074252539911</v>
      </c>
      <c r="C33" s="1"/>
      <c r="D33" s="1"/>
      <c r="E33" s="11">
        <f>E25*G33</f>
        <v>12406.648398645379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3391.9098984034831</v>
      </c>
      <c r="C34" s="1"/>
      <c r="D34" s="1"/>
      <c r="E34" s="11">
        <f>E25*G34</f>
        <v>1149.7540541848089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8" t="s">
        <v>535</v>
      </c>
      <c r="C35" s="1"/>
      <c r="D35" s="1"/>
      <c r="E35" s="9" t="s">
        <v>536</v>
      </c>
    </row>
    <row r="36" spans="1:8" ht="12" thickBot="1">
      <c r="A36" s="20" t="s">
        <v>21</v>
      </c>
      <c r="B36" s="21" t="s">
        <v>197</v>
      </c>
      <c r="C36" s="1"/>
      <c r="D36" s="1"/>
      <c r="E36" s="22" t="s">
        <v>25</v>
      </c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251673.53</v>
      </c>
      <c r="C39" s="1"/>
      <c r="D39" s="5">
        <v>212998.24</v>
      </c>
      <c r="E39" s="6">
        <v>70690.710000000006</v>
      </c>
    </row>
    <row r="40" spans="1:8">
      <c r="A40" s="18" t="s">
        <v>5</v>
      </c>
      <c r="B40" s="8" t="s">
        <v>533</v>
      </c>
      <c r="C40" s="1"/>
      <c r="D40" s="44">
        <v>930</v>
      </c>
      <c r="E40" s="41">
        <v>645</v>
      </c>
    </row>
    <row r="41" spans="1:8">
      <c r="A41" s="18" t="s">
        <v>6</v>
      </c>
      <c r="B41" s="10">
        <v>193873.18</v>
      </c>
      <c r="C41" s="1"/>
      <c r="D41" s="10">
        <v>163048.32000000001</v>
      </c>
      <c r="E41" s="11">
        <v>55268.41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45208.936990807932</v>
      </c>
      <c r="C43" s="1"/>
      <c r="D43" s="10">
        <f>D41*G43</f>
        <v>38020.943512336722</v>
      </c>
      <c r="E43" s="11">
        <f>E41*G43</f>
        <v>12887.940793420417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22323.085070149969</v>
      </c>
      <c r="C44" s="1"/>
      <c r="D44" s="10">
        <f>D41*G44</f>
        <v>18773.826879535558</v>
      </c>
      <c r="E44" s="11">
        <f>E41*G44</f>
        <v>6363.7549975810343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24480.357997097235</v>
      </c>
      <c r="C45" s="1"/>
      <c r="D45" s="10">
        <f>D41*G45</f>
        <v>20588.104267053695</v>
      </c>
      <c r="E45" s="11">
        <f>E41*G45</f>
        <v>6978.7397242380248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31890.121528785676</v>
      </c>
      <c r="C46" s="1"/>
      <c r="D46" s="10">
        <f>D41*G46</f>
        <v>26819.752685050797</v>
      </c>
      <c r="E46" s="11">
        <f>E41*G46</f>
        <v>9091.078567972907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21478.934794387998</v>
      </c>
      <c r="C47" s="1"/>
      <c r="D47" s="10">
        <f>D41*G47</f>
        <v>18063.892249637152</v>
      </c>
      <c r="E47" s="11">
        <f>E41*G47</f>
        <v>6123.1088001935168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937.94475084663759</v>
      </c>
      <c r="C48" s="1"/>
      <c r="D48" s="10">
        <f>D41*G48</f>
        <v>788.81625544267058</v>
      </c>
      <c r="E48" s="11">
        <f>E41*G48</f>
        <v>267.38466376390909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43520.636439283975</v>
      </c>
      <c r="C49" s="1"/>
      <c r="D49" s="10">
        <f>D41*G49</f>
        <v>36601.074252539911</v>
      </c>
      <c r="E49" s="11">
        <f>E41*G49</f>
        <v>12406.648398645379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4033.1624286405413</v>
      </c>
      <c r="C50" s="1"/>
      <c r="D50" s="10">
        <f>D41*G50</f>
        <v>3391.9098984034831</v>
      </c>
      <c r="E50" s="11">
        <f>E41*G50</f>
        <v>1149.7540541848089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8" t="s">
        <v>534</v>
      </c>
      <c r="C51" s="1"/>
      <c r="D51" s="8" t="s">
        <v>535</v>
      </c>
      <c r="E51" s="9" t="s">
        <v>536</v>
      </c>
    </row>
    <row r="52" spans="1:8" ht="12" thickBot="1">
      <c r="A52" s="20" t="s">
        <v>21</v>
      </c>
      <c r="B52" s="21" t="s">
        <v>313</v>
      </c>
      <c r="C52" s="1"/>
      <c r="D52" s="21" t="s">
        <v>197</v>
      </c>
      <c r="E52" s="22" t="s">
        <v>25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dimension ref="A1:N95"/>
  <sheetViews>
    <sheetView topLeftCell="A31" workbookViewId="0">
      <selection activeCell="A54" sqref="A54:D58"/>
    </sheetView>
  </sheetViews>
  <sheetFormatPr defaultColWidth="7.5703125" defaultRowHeight="11.25"/>
  <cols>
    <col min="1" max="1" width="78.710937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2" customHeight="1">
      <c r="A1" s="85" t="s">
        <v>812</v>
      </c>
      <c r="B1" s="85"/>
      <c r="C1" s="85"/>
    </row>
    <row r="2" spans="1:8" ht="15">
      <c r="A2" s="58"/>
      <c r="B2" s="58"/>
      <c r="C2" s="58"/>
    </row>
    <row r="3" spans="1:8" ht="45.7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703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265320.46000000002</v>
      </c>
      <c r="C7" s="1"/>
      <c r="D7" s="5">
        <v>245794.32</v>
      </c>
      <c r="E7" s="6">
        <v>70840.649999999994</v>
      </c>
    </row>
    <row r="8" spans="1:8">
      <c r="A8" s="45" t="s">
        <v>5</v>
      </c>
      <c r="B8" s="8" t="s">
        <v>177</v>
      </c>
      <c r="C8" s="1"/>
      <c r="D8" s="8" t="s">
        <v>537</v>
      </c>
      <c r="E8" s="41">
        <v>530</v>
      </c>
    </row>
    <row r="9" spans="1:8">
      <c r="A9" s="45" t="s">
        <v>6</v>
      </c>
      <c r="B9" s="8">
        <v>201816.97</v>
      </c>
      <c r="C9" s="1"/>
      <c r="D9" s="8">
        <v>183167.26</v>
      </c>
      <c r="E9" s="9">
        <v>54329.71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47061.335045960332</v>
      </c>
      <c r="C11" s="1"/>
      <c r="D11" s="10">
        <f>D9*G11</f>
        <v>42712.44282535075</v>
      </c>
      <c r="E11" s="11">
        <f>E9*G11</f>
        <v>12669.047034349298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23237.754649250117</v>
      </c>
      <c r="C12" s="1"/>
      <c r="D12" s="10">
        <f>D9*G12</f>
        <v>21090.376332849537</v>
      </c>
      <c r="E12" s="11">
        <f>E9*G12</f>
        <v>6255.6705273342995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25483.420014513784</v>
      </c>
      <c r="C13" s="1"/>
      <c r="D13" s="10">
        <f>D9*G13</f>
        <v>23128.521944847602</v>
      </c>
      <c r="E13" s="11">
        <f>E9*G13</f>
        <v>6860.2101161103028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33196.792356071601</v>
      </c>
      <c r="C14" s="1"/>
      <c r="D14" s="10">
        <f>D9*G14</f>
        <v>30129.109046927915</v>
      </c>
      <c r="E14" s="11">
        <f>E9*G14</f>
        <v>8936.672181906144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22359.016028059988</v>
      </c>
      <c r="C15" s="1"/>
      <c r="D15" s="10">
        <f>D9*G15</f>
        <v>20292.841093372037</v>
      </c>
      <c r="E15" s="11">
        <f>E9*G15</f>
        <v>6019.1115578132549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976.37624576681185</v>
      </c>
      <c r="C16" s="1"/>
      <c r="D16" s="10">
        <f>D9*G16</f>
        <v>886.15026608611527</v>
      </c>
      <c r="E16" s="11">
        <f>E9*G16</f>
        <v>262.84329946782776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45303.85780358006</v>
      </c>
      <c r="C17" s="1"/>
      <c r="D17" s="10">
        <f>D9*G17</f>
        <v>41117.372346395736</v>
      </c>
      <c r="E17" s="11">
        <f>E9*G17</f>
        <v>12195.929095307207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4198.4178567972904</v>
      </c>
      <c r="C18" s="1"/>
      <c r="D18" s="10">
        <f>D9*G18</f>
        <v>3810.4461441702947</v>
      </c>
      <c r="E18" s="11">
        <f>E9*G18</f>
        <v>1130.2261877116593</v>
      </c>
      <c r="G18" s="1">
        <f>H18/H10</f>
        <v>2.0803096274794385E-2</v>
      </c>
      <c r="H18" s="40">
        <v>0.43</v>
      </c>
    </row>
    <row r="19" spans="1:8">
      <c r="A19" s="45" t="s">
        <v>18</v>
      </c>
      <c r="B19" s="8" t="s">
        <v>538</v>
      </c>
      <c r="C19" s="1"/>
      <c r="D19" s="8" t="s">
        <v>539</v>
      </c>
      <c r="E19" s="9" t="s">
        <v>540</v>
      </c>
    </row>
    <row r="20" spans="1:8" ht="12" thickBot="1">
      <c r="A20" s="46" t="s">
        <v>21</v>
      </c>
      <c r="B20" s="21"/>
      <c r="C20" s="1"/>
      <c r="D20" s="21" t="s">
        <v>182</v>
      </c>
      <c r="E20" s="22"/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  <c r="D22" s="57"/>
      <c r="E22" s="57"/>
    </row>
    <row r="23" spans="1:8">
      <c r="A23" s="17" t="s">
        <v>4</v>
      </c>
      <c r="B23" s="5">
        <v>245794.32</v>
      </c>
      <c r="C23" s="1"/>
      <c r="D23" s="1"/>
      <c r="E23" s="6">
        <v>70840.649999999994</v>
      </c>
    </row>
    <row r="24" spans="1:8">
      <c r="A24" s="45" t="s">
        <v>5</v>
      </c>
      <c r="B24" s="8" t="s">
        <v>537</v>
      </c>
      <c r="C24" s="1"/>
      <c r="D24" s="1"/>
      <c r="E24" s="41">
        <v>530</v>
      </c>
    </row>
    <row r="25" spans="1:8">
      <c r="A25" s="45" t="s">
        <v>6</v>
      </c>
      <c r="B25" s="8">
        <v>183167.26</v>
      </c>
      <c r="C25" s="1"/>
      <c r="D25" s="1"/>
      <c r="E25" s="9">
        <v>54329.71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42712.44282535075</v>
      </c>
      <c r="C27" s="1"/>
      <c r="D27" s="1"/>
      <c r="E27" s="11">
        <f>E25*G27</f>
        <v>12669.047034349298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21090.376332849537</v>
      </c>
      <c r="C28" s="1"/>
      <c r="D28" s="1"/>
      <c r="E28" s="11">
        <f>E25*G28</f>
        <v>6255.6705273342995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23128.521944847602</v>
      </c>
      <c r="C29" s="1"/>
      <c r="D29" s="1"/>
      <c r="E29" s="11">
        <f>E25*G29</f>
        <v>6860.2101161103028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30129.109046927915</v>
      </c>
      <c r="C30" s="1"/>
      <c r="D30" s="1"/>
      <c r="E30" s="11">
        <f>E25*G30</f>
        <v>8936.672181906144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20292.841093372037</v>
      </c>
      <c r="C31" s="1"/>
      <c r="D31" s="1"/>
      <c r="E31" s="11">
        <f>E25*G31</f>
        <v>6019.1115578132549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886.15026608611527</v>
      </c>
      <c r="C32" s="1"/>
      <c r="D32" s="1"/>
      <c r="E32" s="11">
        <f>E25*G32</f>
        <v>262.84329946782776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41117.372346395736</v>
      </c>
      <c r="C33" s="1"/>
      <c r="D33" s="1"/>
      <c r="E33" s="11">
        <f>E25*G33</f>
        <v>12195.929095307207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3810.4461441702947</v>
      </c>
      <c r="C34" s="1"/>
      <c r="D34" s="1"/>
      <c r="E34" s="11">
        <f>E25*G34</f>
        <v>1130.2261877116593</v>
      </c>
      <c r="G34" s="1">
        <f>H34/H26</f>
        <v>2.0803096274794385E-2</v>
      </c>
      <c r="H34" s="40">
        <v>0.43</v>
      </c>
    </row>
    <row r="35" spans="1:8">
      <c r="A35" s="45" t="s">
        <v>18</v>
      </c>
      <c r="B35" s="8" t="s">
        <v>539</v>
      </c>
      <c r="C35" s="1"/>
      <c r="D35" s="1"/>
      <c r="E35" s="9" t="s">
        <v>540</v>
      </c>
    </row>
    <row r="36" spans="1:8" ht="12" thickBot="1">
      <c r="A36" s="46" t="s">
        <v>21</v>
      </c>
      <c r="B36" s="21" t="s">
        <v>182</v>
      </c>
      <c r="C36" s="1"/>
      <c r="D36" s="1"/>
      <c r="E36" s="22"/>
    </row>
    <row r="37" spans="1:8">
      <c r="A37" s="92" t="s">
        <v>723</v>
      </c>
      <c r="B37" s="92"/>
      <c r="C37" s="92"/>
      <c r="D37" s="57"/>
      <c r="E37" s="57"/>
    </row>
    <row r="38" spans="1:8" ht="12" thickBot="1">
      <c r="A38" s="92"/>
      <c r="B38" s="92"/>
      <c r="C38" s="92"/>
      <c r="D38" s="57"/>
      <c r="E38" s="57"/>
    </row>
    <row r="39" spans="1:8">
      <c r="A39" s="17" t="s">
        <v>4</v>
      </c>
      <c r="B39" s="5">
        <v>265320.46000000002</v>
      </c>
      <c r="C39" s="1"/>
      <c r="D39" s="5">
        <v>245794.32</v>
      </c>
      <c r="E39" s="6">
        <v>70840.649999999994</v>
      </c>
    </row>
    <row r="40" spans="1:8">
      <c r="A40" s="45" t="s">
        <v>5</v>
      </c>
      <c r="B40" s="8" t="s">
        <v>177</v>
      </c>
      <c r="C40" s="1"/>
      <c r="D40" s="8" t="s">
        <v>537</v>
      </c>
      <c r="E40" s="41">
        <v>530</v>
      </c>
    </row>
    <row r="41" spans="1:8">
      <c r="A41" s="45" t="s">
        <v>6</v>
      </c>
      <c r="B41" s="8">
        <v>201816.97</v>
      </c>
      <c r="C41" s="1"/>
      <c r="D41" s="8">
        <v>183167.26</v>
      </c>
      <c r="E41" s="9">
        <v>54329.71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47061.335045960332</v>
      </c>
      <c r="C43" s="1"/>
      <c r="D43" s="10">
        <f>D41*G43</f>
        <v>42712.44282535075</v>
      </c>
      <c r="E43" s="11">
        <f>E41*G43</f>
        <v>12669.047034349298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23237.754649250117</v>
      </c>
      <c r="C44" s="1"/>
      <c r="D44" s="10">
        <f>D41*G44</f>
        <v>21090.376332849537</v>
      </c>
      <c r="E44" s="11">
        <f>E41*G44</f>
        <v>6255.6705273342995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25483.420014513784</v>
      </c>
      <c r="C45" s="1"/>
      <c r="D45" s="10">
        <f>D41*G45</f>
        <v>23128.521944847602</v>
      </c>
      <c r="E45" s="11">
        <f>E41*G45</f>
        <v>6860.2101161103028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33196.792356071601</v>
      </c>
      <c r="C46" s="1"/>
      <c r="D46" s="10">
        <f>D41*G46</f>
        <v>30129.109046927915</v>
      </c>
      <c r="E46" s="11">
        <f>E41*G46</f>
        <v>8936.672181906144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22359.016028059988</v>
      </c>
      <c r="C47" s="1"/>
      <c r="D47" s="10">
        <f>D41*G47</f>
        <v>20292.841093372037</v>
      </c>
      <c r="E47" s="11">
        <f>E41*G47</f>
        <v>6019.1115578132549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976.37624576681185</v>
      </c>
      <c r="C48" s="1"/>
      <c r="D48" s="10">
        <f>D41*G48</f>
        <v>886.15026608611527</v>
      </c>
      <c r="E48" s="11">
        <f>E41*G48</f>
        <v>262.84329946782776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45303.85780358006</v>
      </c>
      <c r="C49" s="1"/>
      <c r="D49" s="10">
        <f>D41*G49</f>
        <v>41117.372346395736</v>
      </c>
      <c r="E49" s="11">
        <f>E41*G49</f>
        <v>12195.929095307207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4198.4178567972904</v>
      </c>
      <c r="C50" s="1"/>
      <c r="D50" s="10">
        <f>D41*G50</f>
        <v>3810.4461441702947</v>
      </c>
      <c r="E50" s="11">
        <f>E41*G50</f>
        <v>1130.2261877116593</v>
      </c>
      <c r="G50" s="1">
        <f>H50/H42</f>
        <v>2.0803096274794385E-2</v>
      </c>
      <c r="H50" s="40">
        <v>0.43</v>
      </c>
    </row>
    <row r="51" spans="1:8">
      <c r="A51" s="45" t="s">
        <v>18</v>
      </c>
      <c r="B51" s="8" t="s">
        <v>538</v>
      </c>
      <c r="C51" s="1"/>
      <c r="D51" s="8" t="s">
        <v>539</v>
      </c>
      <c r="E51" s="9" t="s">
        <v>540</v>
      </c>
    </row>
    <row r="52" spans="1:8" ht="12" thickBot="1">
      <c r="A52" s="46" t="s">
        <v>21</v>
      </c>
      <c r="B52" s="21"/>
      <c r="C52" s="1"/>
      <c r="D52" s="21" t="s">
        <v>182</v>
      </c>
      <c r="E52" s="22"/>
    </row>
    <row r="53" spans="1:8">
      <c r="B53" s="57"/>
      <c r="C53" s="57"/>
      <c r="D53" s="57"/>
      <c r="E53" s="57"/>
    </row>
    <row r="54" spans="1:8" ht="12.75">
      <c r="A54" s="93" t="s">
        <v>832</v>
      </c>
      <c r="B54" s="93"/>
      <c r="C54" s="93"/>
      <c r="D54" s="93"/>
      <c r="E54" s="57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  <c r="E55" s="57"/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  <c r="E56" s="57"/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  <c r="E57" s="57"/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  <c r="E58" s="57"/>
    </row>
    <row r="59" spans="1:8">
      <c r="B59" s="57"/>
      <c r="C59" s="57"/>
      <c r="D59" s="57"/>
      <c r="E59" s="57"/>
    </row>
    <row r="60" spans="1:8">
      <c r="B60" s="57"/>
      <c r="C60" s="57"/>
      <c r="D60" s="57"/>
      <c r="E60" s="57"/>
    </row>
    <row r="61" spans="1:8">
      <c r="B61" s="57"/>
      <c r="C61" s="57"/>
      <c r="D61" s="57"/>
      <c r="E61" s="57"/>
    </row>
    <row r="62" spans="1:8">
      <c r="B62" s="57"/>
      <c r="C62" s="57"/>
      <c r="D62" s="57"/>
      <c r="E62" s="57"/>
    </row>
    <row r="63" spans="1:8">
      <c r="B63" s="57"/>
      <c r="C63" s="57"/>
      <c r="D63" s="57"/>
      <c r="E63" s="57"/>
    </row>
    <row r="64" spans="1:8">
      <c r="B64" s="57"/>
      <c r="C64" s="57"/>
      <c r="D64" s="57"/>
      <c r="E64" s="57"/>
    </row>
    <row r="65" spans="2:5">
      <c r="B65" s="57"/>
      <c r="C65" s="57"/>
      <c r="D65" s="57"/>
      <c r="E65" s="57"/>
    </row>
    <row r="66" spans="2:5">
      <c r="B66" s="57"/>
      <c r="C66" s="57"/>
      <c r="D66" s="57"/>
      <c r="E66" s="57"/>
    </row>
    <row r="67" spans="2:5">
      <c r="B67" s="57"/>
      <c r="C67" s="57"/>
      <c r="D67" s="57"/>
      <c r="E67" s="57"/>
    </row>
    <row r="68" spans="2:5">
      <c r="B68" s="57"/>
      <c r="C68" s="57"/>
      <c r="D68" s="57"/>
      <c r="E68" s="57"/>
    </row>
    <row r="69" spans="2:5">
      <c r="B69" s="57"/>
      <c r="C69" s="57"/>
      <c r="D69" s="57"/>
      <c r="E69" s="57"/>
    </row>
    <row r="70" spans="2:5">
      <c r="B70" s="57"/>
      <c r="C70" s="57"/>
      <c r="D70" s="57"/>
      <c r="E70" s="57"/>
    </row>
    <row r="71" spans="2:5">
      <c r="B71" s="57"/>
      <c r="C71" s="57"/>
      <c r="D71" s="57"/>
      <c r="E71" s="57"/>
    </row>
    <row r="72" spans="2:5">
      <c r="B72" s="57"/>
      <c r="C72" s="57"/>
      <c r="D72" s="57"/>
      <c r="E72" s="57"/>
    </row>
    <row r="73" spans="2:5">
      <c r="B73" s="57"/>
      <c r="C73" s="57"/>
      <c r="D73" s="57"/>
      <c r="E73" s="57"/>
    </row>
    <row r="74" spans="2:5">
      <c r="B74" s="57"/>
      <c r="C74" s="57"/>
      <c r="D74" s="57"/>
      <c r="E74" s="57"/>
    </row>
    <row r="75" spans="2:5">
      <c r="B75" s="57"/>
      <c r="C75" s="57"/>
      <c r="D75" s="57"/>
      <c r="E75" s="57"/>
    </row>
    <row r="76" spans="2:5">
      <c r="B76" s="57"/>
      <c r="C76" s="57"/>
      <c r="D76" s="57"/>
      <c r="E76" s="57"/>
    </row>
    <row r="77" spans="2:5">
      <c r="B77" s="57"/>
      <c r="C77" s="57"/>
      <c r="D77" s="57"/>
      <c r="E77" s="57"/>
    </row>
    <row r="78" spans="2:5">
      <c r="B78" s="57"/>
      <c r="C78" s="57"/>
      <c r="D78" s="57"/>
      <c r="E78" s="57"/>
    </row>
    <row r="79" spans="2:5">
      <c r="B79" s="57"/>
      <c r="C79" s="57"/>
      <c r="D79" s="57"/>
      <c r="E79" s="57"/>
    </row>
    <row r="80" spans="2:5">
      <c r="B80" s="57"/>
      <c r="C80" s="57"/>
      <c r="D80" s="57"/>
      <c r="E80" s="57"/>
    </row>
    <row r="81" spans="2:5">
      <c r="B81" s="57"/>
      <c r="C81" s="57"/>
      <c r="D81" s="57"/>
      <c r="E81" s="57"/>
    </row>
    <row r="82" spans="2:5">
      <c r="B82" s="57"/>
      <c r="C82" s="57"/>
      <c r="D82" s="57"/>
      <c r="E82" s="57"/>
    </row>
    <row r="83" spans="2:5">
      <c r="B83" s="57"/>
      <c r="C83" s="57"/>
      <c r="D83" s="57"/>
      <c r="E83" s="57"/>
    </row>
    <row r="84" spans="2:5">
      <c r="B84" s="57"/>
      <c r="C84" s="57"/>
      <c r="D84" s="57"/>
      <c r="E84" s="57"/>
    </row>
    <row r="85" spans="2:5">
      <c r="B85" s="57"/>
      <c r="C85" s="57"/>
      <c r="D85" s="57"/>
      <c r="E85" s="57"/>
    </row>
    <row r="86" spans="2:5">
      <c r="B86" s="57"/>
      <c r="C86" s="57"/>
      <c r="D86" s="57"/>
      <c r="E86" s="57"/>
    </row>
    <row r="87" spans="2:5">
      <c r="B87" s="57"/>
      <c r="C87" s="57"/>
      <c r="D87" s="57"/>
      <c r="E87" s="57"/>
    </row>
    <row r="88" spans="2:5">
      <c r="B88" s="57"/>
      <c r="C88" s="57"/>
      <c r="D88" s="57"/>
      <c r="E88" s="57"/>
    </row>
    <row r="89" spans="2:5">
      <c r="B89" s="57"/>
      <c r="C89" s="57"/>
      <c r="D89" s="57"/>
      <c r="E89" s="57"/>
    </row>
    <row r="90" spans="2:5">
      <c r="B90" s="57"/>
      <c r="C90" s="57"/>
      <c r="D90" s="57"/>
      <c r="E90" s="57"/>
    </row>
    <row r="91" spans="2:5">
      <c r="B91" s="57"/>
      <c r="C91" s="57"/>
      <c r="D91" s="57"/>
      <c r="E91" s="57"/>
    </row>
    <row r="92" spans="2:5">
      <c r="B92" s="57"/>
      <c r="C92" s="57"/>
      <c r="D92" s="57"/>
      <c r="E92" s="57"/>
    </row>
    <row r="93" spans="2:5">
      <c r="B93" s="57"/>
      <c r="C93" s="57"/>
      <c r="D93" s="57"/>
      <c r="E93" s="57"/>
    </row>
    <row r="94" spans="2:5">
      <c r="B94" s="57"/>
      <c r="C94" s="57"/>
      <c r="D94" s="57"/>
      <c r="E94" s="57"/>
    </row>
    <row r="95" spans="2:5">
      <c r="B95" s="57"/>
      <c r="C95" s="57"/>
      <c r="D95" s="57"/>
      <c r="E95" s="57"/>
    </row>
  </sheetData>
  <mergeCells count="6">
    <mergeCell ref="A54:D54"/>
    <mergeCell ref="A37:C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58"/>
  <sheetViews>
    <sheetView topLeftCell="A28" workbookViewId="0">
      <selection activeCell="A54" sqref="A54:D58"/>
    </sheetView>
  </sheetViews>
  <sheetFormatPr defaultColWidth="7.5703125" defaultRowHeight="11.25"/>
  <cols>
    <col min="1" max="1" width="77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43.5" customHeight="1">
      <c r="A1" s="85" t="s">
        <v>813</v>
      </c>
      <c r="B1" s="85"/>
      <c r="C1" s="85"/>
    </row>
    <row r="2" spans="1:8" ht="15">
      <c r="A2" s="58"/>
      <c r="B2" s="58"/>
      <c r="C2" s="58"/>
    </row>
    <row r="3" spans="1:8" ht="29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704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272931.24</v>
      </c>
      <c r="C7" s="1"/>
      <c r="D7" s="5">
        <v>257623.54</v>
      </c>
      <c r="E7" s="6">
        <v>90170.63</v>
      </c>
    </row>
    <row r="8" spans="1:8">
      <c r="A8" s="18" t="s">
        <v>5</v>
      </c>
      <c r="B8" s="8" t="s">
        <v>394</v>
      </c>
      <c r="C8" s="1"/>
      <c r="D8" s="8" t="s">
        <v>541</v>
      </c>
      <c r="E8" s="41">
        <v>975</v>
      </c>
    </row>
    <row r="9" spans="1:8">
      <c r="A9" s="18" t="s">
        <v>6</v>
      </c>
      <c r="B9" s="8">
        <v>208230.84</v>
      </c>
      <c r="C9" s="1"/>
      <c r="D9" s="8">
        <v>195053.46</v>
      </c>
      <c r="E9" s="9">
        <v>68790.399999999994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48556.973817126272</v>
      </c>
      <c r="C11" s="1"/>
      <c r="D11" s="10">
        <f>D9*G11</f>
        <v>45484.164354136425</v>
      </c>
      <c r="E11" s="11">
        <f>E9*G11</f>
        <v>16041.109240445088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23976.265079825829</v>
      </c>
      <c r="C12" s="1"/>
      <c r="D12" s="10">
        <f>D9*G12</f>
        <v>22458.985718432505</v>
      </c>
      <c r="E12" s="11">
        <f>E9*G12</f>
        <v>7920.7136913401046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26293.29910014513</v>
      </c>
      <c r="C13" s="1"/>
      <c r="D13" s="10">
        <f>D9*G13</f>
        <v>24629.391901306233</v>
      </c>
      <c r="E13" s="11">
        <f>E9*G13</f>
        <v>8686.1608127721302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34251.807256894048</v>
      </c>
      <c r="C14" s="1"/>
      <c r="D14" s="10">
        <f>D9*G14</f>
        <v>32084.265312046442</v>
      </c>
      <c r="E14" s="11">
        <f>E9*G14</f>
        <v>11315.305273343007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23069.59959361393</v>
      </c>
      <c r="C15" s="1"/>
      <c r="D15" s="10">
        <f>D9*G15</f>
        <v>21609.696342525396</v>
      </c>
      <c r="E15" s="11">
        <f>E9*G15</f>
        <v>7621.1909046927894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1007.4060957910015</v>
      </c>
      <c r="C16" s="1"/>
      <c r="D16" s="10">
        <f>D9*G16</f>
        <v>943.65486211901305</v>
      </c>
      <c r="E16" s="11">
        <f>E9*G16</f>
        <v>332.80309627479437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46743.642844702459</v>
      </c>
      <c r="C17" s="1"/>
      <c r="D17" s="10">
        <f>D9*G17</f>
        <v>43785.585602322193</v>
      </c>
      <c r="E17" s="11">
        <f>E9*G17</f>
        <v>15442.063667150456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4331.8462119013057</v>
      </c>
      <c r="C18" s="1"/>
      <c r="D18" s="10">
        <f>D9*G18</f>
        <v>4057.7159071117553</v>
      </c>
      <c r="E18" s="11">
        <f>E9*G18</f>
        <v>1431.0533139816155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8" t="s">
        <v>542</v>
      </c>
      <c r="C19" s="1"/>
      <c r="D19" s="8" t="s">
        <v>543</v>
      </c>
      <c r="E19" s="9" t="s">
        <v>544</v>
      </c>
    </row>
    <row r="20" spans="1:8" ht="12" thickBot="1">
      <c r="A20" s="20" t="s">
        <v>21</v>
      </c>
      <c r="B20" s="21"/>
      <c r="C20" s="1"/>
      <c r="D20" s="21" t="s">
        <v>197</v>
      </c>
      <c r="E20" s="22" t="s">
        <v>25</v>
      </c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257623.54</v>
      </c>
      <c r="C23" s="1"/>
      <c r="D23" s="1"/>
      <c r="E23" s="6">
        <v>90170.63</v>
      </c>
    </row>
    <row r="24" spans="1:8">
      <c r="A24" s="18" t="s">
        <v>5</v>
      </c>
      <c r="B24" s="8" t="s">
        <v>541</v>
      </c>
      <c r="C24" s="1"/>
      <c r="D24" s="1"/>
      <c r="E24" s="41">
        <v>975</v>
      </c>
    </row>
    <row r="25" spans="1:8">
      <c r="A25" s="18" t="s">
        <v>6</v>
      </c>
      <c r="B25" s="8">
        <v>195053.46</v>
      </c>
      <c r="C25" s="1"/>
      <c r="D25" s="1"/>
      <c r="E25" s="9">
        <v>68790.399999999994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45484.164354136425</v>
      </c>
      <c r="C27" s="1"/>
      <c r="D27" s="1"/>
      <c r="E27" s="11">
        <f>E25*G27</f>
        <v>16041.109240445088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22458.985718432505</v>
      </c>
      <c r="C28" s="1"/>
      <c r="D28" s="1"/>
      <c r="E28" s="11">
        <f>E25*G28</f>
        <v>7920.7136913401046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24629.391901306233</v>
      </c>
      <c r="C29" s="1"/>
      <c r="D29" s="1"/>
      <c r="E29" s="11">
        <f>E25*G29</f>
        <v>8686.1608127721302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32084.265312046442</v>
      </c>
      <c r="C30" s="1"/>
      <c r="D30" s="1"/>
      <c r="E30" s="11">
        <f>E25*G30</f>
        <v>11315.305273343007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21609.696342525396</v>
      </c>
      <c r="C31" s="1"/>
      <c r="D31" s="1"/>
      <c r="E31" s="11">
        <f>E25*G31</f>
        <v>7621.1909046927894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943.65486211901305</v>
      </c>
      <c r="C32" s="1"/>
      <c r="D32" s="1"/>
      <c r="E32" s="11">
        <f>E25*G32</f>
        <v>332.80309627479437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43785.585602322193</v>
      </c>
      <c r="C33" s="1"/>
      <c r="D33" s="1"/>
      <c r="E33" s="11">
        <f>E25*G33</f>
        <v>15442.063667150456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4057.7159071117553</v>
      </c>
      <c r="C34" s="1"/>
      <c r="D34" s="1"/>
      <c r="E34" s="11">
        <f>E25*G34</f>
        <v>1431.0533139816155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8" t="s">
        <v>543</v>
      </c>
      <c r="C35" s="1"/>
      <c r="D35" s="1"/>
      <c r="E35" s="9" t="s">
        <v>544</v>
      </c>
    </row>
    <row r="36" spans="1:8" ht="12" thickBot="1">
      <c r="A36" s="20" t="s">
        <v>21</v>
      </c>
      <c r="B36" s="21" t="s">
        <v>197</v>
      </c>
      <c r="C36" s="1"/>
      <c r="D36" s="1"/>
      <c r="E36" s="22" t="s">
        <v>25</v>
      </c>
    </row>
    <row r="37" spans="1:8">
      <c r="A37" s="92" t="s">
        <v>612</v>
      </c>
      <c r="B37" s="92"/>
      <c r="C37" s="92"/>
    </row>
    <row r="38" spans="1:8" ht="12" thickBot="1">
      <c r="A38" s="92"/>
      <c r="B38" s="92"/>
      <c r="C38" s="92"/>
    </row>
    <row r="39" spans="1:8">
      <c r="A39" s="17" t="s">
        <v>4</v>
      </c>
      <c r="B39" s="5">
        <v>272931.24</v>
      </c>
      <c r="C39" s="1"/>
      <c r="D39" s="5">
        <v>257623.54</v>
      </c>
      <c r="E39" s="6">
        <v>90170.63</v>
      </c>
    </row>
    <row r="40" spans="1:8">
      <c r="A40" s="18" t="s">
        <v>5</v>
      </c>
      <c r="B40" s="8" t="s">
        <v>394</v>
      </c>
      <c r="C40" s="1"/>
      <c r="D40" s="8" t="s">
        <v>541</v>
      </c>
      <c r="E40" s="41">
        <v>975</v>
      </c>
    </row>
    <row r="41" spans="1:8">
      <c r="A41" s="18" t="s">
        <v>6</v>
      </c>
      <c r="B41" s="8">
        <v>208230.84</v>
      </c>
      <c r="C41" s="1"/>
      <c r="D41" s="8">
        <v>195053.46</v>
      </c>
      <c r="E41" s="9">
        <v>68790.399999999994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48556.973817126272</v>
      </c>
      <c r="C43" s="1"/>
      <c r="D43" s="10">
        <f>D41*G43</f>
        <v>45484.164354136425</v>
      </c>
      <c r="E43" s="11">
        <f>E41*G43</f>
        <v>16041.109240445088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23976.265079825829</v>
      </c>
      <c r="C44" s="1"/>
      <c r="D44" s="10">
        <f>D41*G44</f>
        <v>22458.985718432505</v>
      </c>
      <c r="E44" s="11">
        <f>E41*G44</f>
        <v>7920.7136913401046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26293.29910014513</v>
      </c>
      <c r="C45" s="1"/>
      <c r="D45" s="10">
        <f>D41*G45</f>
        <v>24629.391901306233</v>
      </c>
      <c r="E45" s="11">
        <f>E41*G45</f>
        <v>8686.1608127721302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34251.807256894048</v>
      </c>
      <c r="C46" s="1"/>
      <c r="D46" s="10">
        <f>D41*G46</f>
        <v>32084.265312046442</v>
      </c>
      <c r="E46" s="11">
        <f>E41*G46</f>
        <v>11315.305273343007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23069.59959361393</v>
      </c>
      <c r="C47" s="1"/>
      <c r="D47" s="10">
        <f>D41*G47</f>
        <v>21609.696342525396</v>
      </c>
      <c r="E47" s="11">
        <f>E41*G47</f>
        <v>7621.1909046927894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1007.4060957910015</v>
      </c>
      <c r="C48" s="1"/>
      <c r="D48" s="10">
        <f>D41*G48</f>
        <v>943.65486211901305</v>
      </c>
      <c r="E48" s="11">
        <f>E41*G48</f>
        <v>332.80309627479437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46743.642844702459</v>
      </c>
      <c r="C49" s="1"/>
      <c r="D49" s="10">
        <f>D41*G49</f>
        <v>43785.585602322193</v>
      </c>
      <c r="E49" s="11">
        <f>E41*G49</f>
        <v>15442.063667150456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4331.8462119013057</v>
      </c>
      <c r="C50" s="1"/>
      <c r="D50" s="10">
        <f>D41*G50</f>
        <v>4057.7159071117553</v>
      </c>
      <c r="E50" s="11">
        <f>E41*G50</f>
        <v>1431.0533139816155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8" t="s">
        <v>542</v>
      </c>
      <c r="C51" s="1"/>
      <c r="D51" s="8" t="s">
        <v>543</v>
      </c>
      <c r="E51" s="9" t="s">
        <v>544</v>
      </c>
    </row>
    <row r="52" spans="1:8" ht="12" thickBot="1">
      <c r="A52" s="20" t="s">
        <v>21</v>
      </c>
      <c r="B52" s="21"/>
      <c r="C52" s="1"/>
      <c r="D52" s="21" t="s">
        <v>197</v>
      </c>
      <c r="E52" s="22" t="s">
        <v>25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C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dimension ref="A1:N58"/>
  <sheetViews>
    <sheetView topLeftCell="A37" workbookViewId="0">
      <selection activeCell="A54" sqref="A54:D58"/>
    </sheetView>
  </sheetViews>
  <sheetFormatPr defaultColWidth="7.5703125" defaultRowHeight="11.25"/>
  <cols>
    <col min="1" max="1" width="78.425781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hidden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36" customHeight="1">
      <c r="A1" s="85" t="s">
        <v>814</v>
      </c>
      <c r="B1" s="85"/>
      <c r="C1" s="85"/>
    </row>
    <row r="2" spans="1:8" ht="15">
      <c r="A2" s="58"/>
      <c r="B2" s="58"/>
      <c r="C2" s="58"/>
    </row>
    <row r="3" spans="1:8" ht="41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705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268269.15999999997</v>
      </c>
      <c r="C7" s="1"/>
      <c r="D7" s="5">
        <v>224991.46</v>
      </c>
      <c r="E7" s="6">
        <v>119119.42</v>
      </c>
    </row>
    <row r="8" spans="1:8">
      <c r="A8" s="18" t="s">
        <v>5</v>
      </c>
      <c r="B8" s="8" t="s">
        <v>545</v>
      </c>
      <c r="C8" s="1"/>
      <c r="D8" s="8" t="s">
        <v>546</v>
      </c>
      <c r="E8" s="41">
        <v>405</v>
      </c>
    </row>
    <row r="9" spans="1:8">
      <c r="A9" s="18" t="s">
        <v>6</v>
      </c>
      <c r="B9" s="10">
        <v>203519.64</v>
      </c>
      <c r="C9" s="1"/>
      <c r="D9" s="10">
        <v>169866.72</v>
      </c>
      <c r="E9" s="11">
        <v>90146.37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47458.377590711178</v>
      </c>
      <c r="C11" s="1"/>
      <c r="D11" s="10">
        <f>D9*G11</f>
        <v>39610.913904208996</v>
      </c>
      <c r="E11" s="11">
        <f>E9*G11</f>
        <v>21021.069346879536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23433.80470246734</v>
      </c>
      <c r="C12" s="1"/>
      <c r="D12" s="10">
        <f>D9*G12</f>
        <v>19558.915994194482</v>
      </c>
      <c r="E12" s="11">
        <f>E9*G12</f>
        <v>10379.698142235122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25698.41608127721</v>
      </c>
      <c r="C13" s="1"/>
      <c r="D13" s="10">
        <f>D9*G13</f>
        <v>21449.063338171258</v>
      </c>
      <c r="E13" s="11">
        <f>E9*G13</f>
        <v>11382.778214804061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33476.863860667632</v>
      </c>
      <c r="C14" s="1"/>
      <c r="D14" s="10">
        <f>D9*G14</f>
        <v>27941.308563134975</v>
      </c>
      <c r="E14" s="11">
        <f>E9*G14</f>
        <v>14828.140203193032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22547.65242380261</v>
      </c>
      <c r="C15" s="1"/>
      <c r="D15" s="10">
        <f>D9*G15</f>
        <v>18819.293120464437</v>
      </c>
      <c r="E15" s="11">
        <f>E9*G15</f>
        <v>9987.1885486211886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984.61364296081285</v>
      </c>
      <c r="C16" s="1"/>
      <c r="D16" s="10">
        <f>D9*G16</f>
        <v>821.80319303338172</v>
      </c>
      <c r="E16" s="11">
        <f>E9*G16</f>
        <v>436.12177068214805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45686.073033381705</v>
      </c>
      <c r="C17" s="1"/>
      <c r="D17" s="10">
        <f>D9*G17</f>
        <v>38131.668156748907</v>
      </c>
      <c r="E17" s="11">
        <f>E9*G17</f>
        <v>20236.050159651666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4233.8386647314946</v>
      </c>
      <c r="C18" s="1"/>
      <c r="D18" s="10">
        <f>D9*G18</f>
        <v>3533.7537300435411</v>
      </c>
      <c r="E18" s="11">
        <f>E9*G18</f>
        <v>1875.3236139332362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8" t="s">
        <v>547</v>
      </c>
      <c r="C19" s="1"/>
      <c r="D19" s="8" t="s">
        <v>548</v>
      </c>
      <c r="E19" s="9" t="s">
        <v>549</v>
      </c>
    </row>
    <row r="20" spans="1:8" ht="12" thickBot="1">
      <c r="A20" s="20" t="s">
        <v>21</v>
      </c>
      <c r="B20" s="21" t="s">
        <v>197</v>
      </c>
      <c r="C20" s="1"/>
      <c r="D20" s="21" t="s">
        <v>313</v>
      </c>
      <c r="E20" s="22" t="s">
        <v>197</v>
      </c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224991.46</v>
      </c>
      <c r="C23" s="1"/>
      <c r="D23" s="1"/>
      <c r="E23" s="6">
        <v>119119.42</v>
      </c>
    </row>
    <row r="24" spans="1:8">
      <c r="A24" s="18" t="s">
        <v>5</v>
      </c>
      <c r="B24" s="8" t="s">
        <v>546</v>
      </c>
      <c r="C24" s="1"/>
      <c r="D24" s="1"/>
      <c r="E24" s="41">
        <v>405</v>
      </c>
    </row>
    <row r="25" spans="1:8">
      <c r="A25" s="18" t="s">
        <v>6</v>
      </c>
      <c r="B25" s="10">
        <v>169866.72</v>
      </c>
      <c r="C25" s="1"/>
      <c r="D25" s="1"/>
      <c r="E25" s="11">
        <v>90146.37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39610.913904208996</v>
      </c>
      <c r="C27" s="1"/>
      <c r="D27" s="1"/>
      <c r="E27" s="11">
        <f>E25*G27</f>
        <v>21021.069346879536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19558.915994194482</v>
      </c>
      <c r="C28" s="1"/>
      <c r="D28" s="1"/>
      <c r="E28" s="11">
        <f>E25*G28</f>
        <v>10379.698142235122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21449.063338171258</v>
      </c>
      <c r="C29" s="1"/>
      <c r="D29" s="1"/>
      <c r="E29" s="11">
        <f>E25*G29</f>
        <v>11382.778214804061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27941.308563134975</v>
      </c>
      <c r="C30" s="1"/>
      <c r="D30" s="1"/>
      <c r="E30" s="11">
        <f>E25*G30</f>
        <v>14828.140203193032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18819.293120464437</v>
      </c>
      <c r="C31" s="1"/>
      <c r="D31" s="1"/>
      <c r="E31" s="11">
        <f>E25*G31</f>
        <v>9987.1885486211886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821.80319303338172</v>
      </c>
      <c r="C32" s="1"/>
      <c r="D32" s="1"/>
      <c r="E32" s="11">
        <f>E25*G32</f>
        <v>436.12177068214805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38131.668156748907</v>
      </c>
      <c r="C33" s="1"/>
      <c r="D33" s="1"/>
      <c r="E33" s="11">
        <f>E25*G33</f>
        <v>20236.050159651666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3533.7537300435411</v>
      </c>
      <c r="C34" s="1"/>
      <c r="D34" s="1"/>
      <c r="E34" s="11">
        <f>E25*G34</f>
        <v>1875.3236139332362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8" t="s">
        <v>548</v>
      </c>
      <c r="C35" s="1"/>
      <c r="D35" s="1"/>
      <c r="E35" s="9" t="s">
        <v>549</v>
      </c>
    </row>
    <row r="36" spans="1:8" ht="12" thickBot="1">
      <c r="A36" s="20" t="s">
        <v>21</v>
      </c>
      <c r="B36" s="21" t="s">
        <v>313</v>
      </c>
      <c r="C36" s="1"/>
      <c r="D36" s="1"/>
      <c r="E36" s="22" t="s">
        <v>197</v>
      </c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268269.15999999997</v>
      </c>
      <c r="C39" s="1"/>
      <c r="D39" s="5">
        <v>224991.46</v>
      </c>
      <c r="E39" s="6">
        <v>119119.42</v>
      </c>
    </row>
    <row r="40" spans="1:8">
      <c r="A40" s="18" t="s">
        <v>5</v>
      </c>
      <c r="B40" s="8" t="s">
        <v>545</v>
      </c>
      <c r="C40" s="1"/>
      <c r="D40" s="8" t="s">
        <v>546</v>
      </c>
      <c r="E40" s="41">
        <v>405</v>
      </c>
    </row>
    <row r="41" spans="1:8">
      <c r="A41" s="18" t="s">
        <v>6</v>
      </c>
      <c r="B41" s="10">
        <v>203519.64</v>
      </c>
      <c r="C41" s="1"/>
      <c r="D41" s="10">
        <v>169866.72</v>
      </c>
      <c r="E41" s="11">
        <v>90146.37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47458.377590711178</v>
      </c>
      <c r="C43" s="1"/>
      <c r="D43" s="10">
        <f>D41*G43</f>
        <v>39610.913904208996</v>
      </c>
      <c r="E43" s="11">
        <f>E41*G43</f>
        <v>21021.069346879536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23433.80470246734</v>
      </c>
      <c r="C44" s="1"/>
      <c r="D44" s="10">
        <f>D41*G44</f>
        <v>19558.915994194482</v>
      </c>
      <c r="E44" s="11">
        <f>E41*G44</f>
        <v>10379.698142235122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25698.41608127721</v>
      </c>
      <c r="C45" s="1"/>
      <c r="D45" s="10">
        <f>D41*G45</f>
        <v>21449.063338171258</v>
      </c>
      <c r="E45" s="11">
        <f>E41*G45</f>
        <v>11382.778214804061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33476.863860667632</v>
      </c>
      <c r="C46" s="1"/>
      <c r="D46" s="10">
        <f>D41*G46</f>
        <v>27941.308563134975</v>
      </c>
      <c r="E46" s="11">
        <f>E41*G46</f>
        <v>14828.140203193032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22547.65242380261</v>
      </c>
      <c r="C47" s="1"/>
      <c r="D47" s="10">
        <f>D41*G47</f>
        <v>18819.293120464437</v>
      </c>
      <c r="E47" s="11">
        <f>E41*G47</f>
        <v>9987.1885486211886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984.61364296081285</v>
      </c>
      <c r="C48" s="1"/>
      <c r="D48" s="10">
        <f>D41*G48</f>
        <v>821.80319303338172</v>
      </c>
      <c r="E48" s="11">
        <f>E41*G48</f>
        <v>436.12177068214805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45686.073033381705</v>
      </c>
      <c r="C49" s="1"/>
      <c r="D49" s="10">
        <f>D41*G49</f>
        <v>38131.668156748907</v>
      </c>
      <c r="E49" s="11">
        <f>E41*G49</f>
        <v>20236.050159651666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4233.8386647314946</v>
      </c>
      <c r="C50" s="1"/>
      <c r="D50" s="10">
        <f>D41*G50</f>
        <v>3533.7537300435411</v>
      </c>
      <c r="E50" s="11">
        <f>E41*G50</f>
        <v>1875.3236139332362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8" t="s">
        <v>547</v>
      </c>
      <c r="C51" s="1"/>
      <c r="D51" s="8" t="s">
        <v>548</v>
      </c>
      <c r="E51" s="9" t="s">
        <v>549</v>
      </c>
    </row>
    <row r="52" spans="1:8" ht="12" thickBot="1">
      <c r="A52" s="20" t="s">
        <v>21</v>
      </c>
      <c r="B52" s="21" t="s">
        <v>197</v>
      </c>
      <c r="C52" s="1"/>
      <c r="D52" s="21" t="s">
        <v>313</v>
      </c>
      <c r="E52" s="22" t="s">
        <v>197</v>
      </c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58"/>
  <sheetViews>
    <sheetView topLeftCell="A34" workbookViewId="0">
      <selection activeCell="A54" sqref="A54:D58"/>
    </sheetView>
  </sheetViews>
  <sheetFormatPr defaultColWidth="7.5703125" defaultRowHeight="11.25"/>
  <cols>
    <col min="1" max="1" width="66.140625" style="1" customWidth="1"/>
    <col min="2" max="2" width="14.7109375" style="3" customWidth="1"/>
    <col min="3" max="3" width="18.140625" style="3" hidden="1" customWidth="1"/>
    <col min="4" max="4" width="12.42578125" style="3" hidden="1" customWidth="1"/>
    <col min="5" max="5" width="12.140625" style="3" hidden="1" customWidth="1"/>
    <col min="6" max="11" width="0" style="1" hidden="1" customWidth="1"/>
    <col min="12" max="12" width="13" style="1" hidden="1" customWidth="1"/>
    <col min="13" max="13" width="12.7109375" style="1" hidden="1" customWidth="1"/>
    <col min="14" max="14" width="16.140625" style="1" customWidth="1"/>
    <col min="15" max="253" width="9.140625" style="1" customWidth="1"/>
    <col min="254" max="254" width="15" style="1" customWidth="1"/>
    <col min="255" max="255" width="13.85546875" style="1" customWidth="1"/>
    <col min="256" max="16384" width="7.5703125" style="1"/>
  </cols>
  <sheetData>
    <row r="1" spans="1:8" ht="61.5" customHeight="1">
      <c r="A1" s="85" t="s">
        <v>815</v>
      </c>
      <c r="B1" s="85"/>
      <c r="C1" s="85"/>
    </row>
    <row r="2" spans="1:8" ht="15">
      <c r="A2" s="58"/>
      <c r="B2" s="58"/>
      <c r="C2" s="58"/>
    </row>
    <row r="3" spans="1:8" ht="35.25" customHeight="1">
      <c r="A3" s="86" t="s">
        <v>606</v>
      </c>
      <c r="B3" s="87"/>
      <c r="C3" s="88"/>
    </row>
    <row r="4" spans="1:8" ht="12.75">
      <c r="A4" s="59" t="s">
        <v>607</v>
      </c>
      <c r="B4" s="61" t="s">
        <v>706</v>
      </c>
    </row>
    <row r="5" spans="1:8">
      <c r="A5" s="86" t="s">
        <v>609</v>
      </c>
      <c r="B5" s="87"/>
      <c r="C5" s="88"/>
    </row>
    <row r="6" spans="1:8" ht="12" thickBot="1">
      <c r="A6" s="89"/>
      <c r="B6" s="90"/>
      <c r="C6" s="91"/>
    </row>
    <row r="7" spans="1:8">
      <c r="A7" s="17" t="s">
        <v>4</v>
      </c>
      <c r="B7" s="5">
        <v>266451.96000000002</v>
      </c>
      <c r="C7" s="1"/>
      <c r="D7" s="5">
        <v>252999.75</v>
      </c>
      <c r="E7" s="6">
        <v>68520.679999999993</v>
      </c>
    </row>
    <row r="8" spans="1:8">
      <c r="A8" s="18" t="s">
        <v>5</v>
      </c>
      <c r="B8" s="8" t="s">
        <v>326</v>
      </c>
      <c r="C8" s="1"/>
      <c r="D8" s="8" t="s">
        <v>550</v>
      </c>
      <c r="E8" s="37">
        <v>948.37</v>
      </c>
    </row>
    <row r="9" spans="1:8">
      <c r="A9" s="18" t="s">
        <v>6</v>
      </c>
      <c r="B9" s="8">
        <v>203757.36</v>
      </c>
      <c r="C9" s="1"/>
      <c r="D9" s="8">
        <v>192608.69</v>
      </c>
      <c r="E9" s="9">
        <v>52996.67</v>
      </c>
    </row>
    <row r="10" spans="1:8">
      <c r="A10" s="39" t="s">
        <v>333</v>
      </c>
      <c r="B10" s="10"/>
      <c r="C10" s="1"/>
      <c r="D10" s="10"/>
      <c r="E10" s="11"/>
      <c r="H10" s="1">
        <v>20.67</v>
      </c>
    </row>
    <row r="11" spans="1:8">
      <c r="A11" s="13" t="s">
        <v>334</v>
      </c>
      <c r="B11" s="10">
        <f>B9*G11</f>
        <v>47513.811088534101</v>
      </c>
      <c r="C11" s="1"/>
      <c r="D11" s="10">
        <f>D9*G11</f>
        <v>44914.072849540396</v>
      </c>
      <c r="E11" s="11">
        <f>E9*G11</f>
        <v>12358.197842283502</v>
      </c>
      <c r="G11" s="1">
        <f>H11/H10</f>
        <v>0.2331881954523464</v>
      </c>
      <c r="H11" s="40">
        <v>4.82</v>
      </c>
    </row>
    <row r="12" spans="1:8">
      <c r="A12" s="13" t="s">
        <v>335</v>
      </c>
      <c r="B12" s="10">
        <f>B9*G12</f>
        <v>23461.176429608124</v>
      </c>
      <c r="C12" s="1"/>
      <c r="D12" s="10">
        <f>D9*G12</f>
        <v>22177.488253507494</v>
      </c>
      <c r="E12" s="11">
        <f>E9*G12</f>
        <v>6102.1806773101098</v>
      </c>
      <c r="G12" s="1">
        <f>H12/H10</f>
        <v>0.1151427189163038</v>
      </c>
      <c r="H12" s="40">
        <v>2.38</v>
      </c>
    </row>
    <row r="13" spans="1:8">
      <c r="A13" s="13" t="s">
        <v>336</v>
      </c>
      <c r="B13" s="10">
        <f>B9*G13</f>
        <v>25728.432975326552</v>
      </c>
      <c r="C13" s="1"/>
      <c r="D13" s="10">
        <f>D9*G13</f>
        <v>24320.690899854857</v>
      </c>
      <c r="E13" s="11">
        <f>E9*G13</f>
        <v>6691.8872133526829</v>
      </c>
      <c r="G13" s="1">
        <f>H13/H10</f>
        <v>0.12626995645863567</v>
      </c>
      <c r="H13" s="40">
        <v>2.61</v>
      </c>
    </row>
    <row r="14" spans="1:8">
      <c r="A14" s="13" t="s">
        <v>337</v>
      </c>
      <c r="B14" s="10">
        <f>B9*G14</f>
        <v>33515.966328011607</v>
      </c>
      <c r="C14" s="1"/>
      <c r="D14" s="10">
        <f>D9*G14</f>
        <v>31682.126076439283</v>
      </c>
      <c r="E14" s="11">
        <f>E9*G14</f>
        <v>8717.4009675858724</v>
      </c>
      <c r="G14" s="1">
        <f>H14/H10</f>
        <v>0.16448959845186259</v>
      </c>
      <c r="H14" s="40">
        <v>3.4</v>
      </c>
    </row>
    <row r="15" spans="1:8">
      <c r="A15" s="13" t="s">
        <v>13</v>
      </c>
      <c r="B15" s="10">
        <f>B9*G15</f>
        <v>22573.989085631347</v>
      </c>
      <c r="C15" s="1"/>
      <c r="D15" s="10">
        <f>D9*G15</f>
        <v>21338.843739719399</v>
      </c>
      <c r="E15" s="11">
        <f>E9*G15</f>
        <v>5871.4259458151901</v>
      </c>
      <c r="G15" s="1">
        <f>H15/H10</f>
        <v>0.11078858248669568</v>
      </c>
      <c r="H15" s="40">
        <v>2.29</v>
      </c>
    </row>
    <row r="16" spans="1:8">
      <c r="A16" s="13" t="s">
        <v>338</v>
      </c>
      <c r="B16" s="10">
        <f>B9*G16</f>
        <v>985.7637155297532</v>
      </c>
      <c r="C16" s="1"/>
      <c r="D16" s="10">
        <f>D9*G16</f>
        <v>931.82723754233189</v>
      </c>
      <c r="E16" s="11">
        <f>E9*G16</f>
        <v>256.39414610546686</v>
      </c>
      <c r="G16" s="1">
        <f>H16/H10</f>
        <v>4.8379293662312532E-3</v>
      </c>
      <c r="H16" s="40">
        <v>0.1</v>
      </c>
    </row>
    <row r="17" spans="1:8">
      <c r="A17" s="13" t="s">
        <v>339</v>
      </c>
      <c r="B17" s="10">
        <f>B9*G17</f>
        <v>45739.43640058054</v>
      </c>
      <c r="C17" s="1"/>
      <c r="D17" s="10">
        <f>D9*G17</f>
        <v>43236.783821964193</v>
      </c>
      <c r="E17" s="11">
        <f>E9*G17</f>
        <v>11896.688379293661</v>
      </c>
      <c r="G17" s="1">
        <f>H17/H10</f>
        <v>0.2244799225931301</v>
      </c>
      <c r="H17" s="40">
        <v>4.6399999999999997</v>
      </c>
    </row>
    <row r="18" spans="1:8">
      <c r="A18" s="13" t="s">
        <v>340</v>
      </c>
      <c r="B18" s="10">
        <f>B9*G18</f>
        <v>4238.7839767779378</v>
      </c>
      <c r="C18" s="1"/>
      <c r="D18" s="10">
        <f>D9*G18</f>
        <v>4006.8571214320268</v>
      </c>
      <c r="E18" s="11">
        <f>E9*G18</f>
        <v>1102.4948282535074</v>
      </c>
      <c r="G18" s="1">
        <f>H18/H10</f>
        <v>2.0803096274794385E-2</v>
      </c>
      <c r="H18" s="40">
        <v>0.43</v>
      </c>
    </row>
    <row r="19" spans="1:8">
      <c r="A19" s="18" t="s">
        <v>18</v>
      </c>
      <c r="B19" s="10" t="s">
        <v>551</v>
      </c>
      <c r="C19" s="1"/>
      <c r="D19" s="10" t="s">
        <v>552</v>
      </c>
      <c r="E19" s="11" t="s">
        <v>553</v>
      </c>
    </row>
    <row r="20" spans="1:8" ht="12" thickBot="1">
      <c r="A20" s="20" t="s">
        <v>21</v>
      </c>
      <c r="B20" s="21"/>
      <c r="C20" s="1"/>
      <c r="D20" s="21" t="s">
        <v>25</v>
      </c>
      <c r="E20" s="22"/>
    </row>
    <row r="21" spans="1:8" s="69" customFormat="1" ht="15">
      <c r="A21" s="92" t="s">
        <v>611</v>
      </c>
      <c r="B21" s="92"/>
      <c r="C21" s="92"/>
    </row>
    <row r="22" spans="1:8" ht="12" thickBot="1">
      <c r="A22" s="92"/>
      <c r="B22" s="92"/>
      <c r="C22" s="92"/>
    </row>
    <row r="23" spans="1:8">
      <c r="A23" s="17" t="s">
        <v>4</v>
      </c>
      <c r="B23" s="5">
        <v>252999.75</v>
      </c>
      <c r="C23" s="1"/>
      <c r="D23" s="1"/>
      <c r="E23" s="6">
        <v>68520.679999999993</v>
      </c>
    </row>
    <row r="24" spans="1:8">
      <c r="A24" s="18" t="s">
        <v>5</v>
      </c>
      <c r="B24" s="8" t="s">
        <v>550</v>
      </c>
      <c r="C24" s="1"/>
      <c r="D24" s="1"/>
      <c r="E24" s="37">
        <v>948.37</v>
      </c>
    </row>
    <row r="25" spans="1:8">
      <c r="A25" s="18" t="s">
        <v>6</v>
      </c>
      <c r="B25" s="8">
        <v>192608.69</v>
      </c>
      <c r="C25" s="1"/>
      <c r="D25" s="1"/>
      <c r="E25" s="9">
        <v>52996.67</v>
      </c>
    </row>
    <row r="26" spans="1:8">
      <c r="A26" s="39" t="s">
        <v>333</v>
      </c>
      <c r="B26" s="10"/>
      <c r="C26" s="1"/>
      <c r="D26" s="1"/>
      <c r="E26" s="11"/>
      <c r="H26" s="1">
        <v>20.67</v>
      </c>
    </row>
    <row r="27" spans="1:8">
      <c r="A27" s="13" t="s">
        <v>334</v>
      </c>
      <c r="B27" s="10">
        <f>B25*G27</f>
        <v>44914.072849540396</v>
      </c>
      <c r="C27" s="1"/>
      <c r="D27" s="1"/>
      <c r="E27" s="11">
        <f>E25*G27</f>
        <v>12358.197842283502</v>
      </c>
      <c r="G27" s="1">
        <f>H27/H26</f>
        <v>0.2331881954523464</v>
      </c>
      <c r="H27" s="40">
        <v>4.82</v>
      </c>
    </row>
    <row r="28" spans="1:8">
      <c r="A28" s="13" t="s">
        <v>335</v>
      </c>
      <c r="B28" s="10">
        <f>B25*G28</f>
        <v>22177.488253507494</v>
      </c>
      <c r="C28" s="1"/>
      <c r="D28" s="1"/>
      <c r="E28" s="11">
        <f>E25*G28</f>
        <v>6102.1806773101098</v>
      </c>
      <c r="G28" s="1">
        <f>H28/H26</f>
        <v>0.1151427189163038</v>
      </c>
      <c r="H28" s="40">
        <v>2.38</v>
      </c>
    </row>
    <row r="29" spans="1:8">
      <c r="A29" s="13" t="s">
        <v>336</v>
      </c>
      <c r="B29" s="10">
        <f>B25*G29</f>
        <v>24320.690899854857</v>
      </c>
      <c r="C29" s="1"/>
      <c r="D29" s="1"/>
      <c r="E29" s="11">
        <f>E25*G29</f>
        <v>6691.8872133526829</v>
      </c>
      <c r="G29" s="1">
        <f>H29/H26</f>
        <v>0.12626995645863567</v>
      </c>
      <c r="H29" s="40">
        <v>2.61</v>
      </c>
    </row>
    <row r="30" spans="1:8">
      <c r="A30" s="13" t="s">
        <v>337</v>
      </c>
      <c r="B30" s="10">
        <f>B25*G30</f>
        <v>31682.126076439283</v>
      </c>
      <c r="C30" s="1"/>
      <c r="D30" s="1"/>
      <c r="E30" s="11">
        <f>E25*G30</f>
        <v>8717.4009675858724</v>
      </c>
      <c r="G30" s="1">
        <f>H30/H26</f>
        <v>0.16448959845186259</v>
      </c>
      <c r="H30" s="40">
        <v>3.4</v>
      </c>
    </row>
    <row r="31" spans="1:8">
      <c r="A31" s="13" t="s">
        <v>13</v>
      </c>
      <c r="B31" s="10">
        <f>B25*G31</f>
        <v>21338.843739719399</v>
      </c>
      <c r="C31" s="1"/>
      <c r="D31" s="1"/>
      <c r="E31" s="11">
        <f>E25*G31</f>
        <v>5871.4259458151901</v>
      </c>
      <c r="G31" s="1">
        <f>H31/H26</f>
        <v>0.11078858248669568</v>
      </c>
      <c r="H31" s="40">
        <v>2.29</v>
      </c>
    </row>
    <row r="32" spans="1:8">
      <c r="A32" s="13" t="s">
        <v>338</v>
      </c>
      <c r="B32" s="10">
        <f>B25*G32</f>
        <v>931.82723754233189</v>
      </c>
      <c r="C32" s="1"/>
      <c r="D32" s="1"/>
      <c r="E32" s="11">
        <f>E25*G32</f>
        <v>256.39414610546686</v>
      </c>
      <c r="G32" s="1">
        <f>H32/H26</f>
        <v>4.8379293662312532E-3</v>
      </c>
      <c r="H32" s="40">
        <v>0.1</v>
      </c>
    </row>
    <row r="33" spans="1:8">
      <c r="A33" s="13" t="s">
        <v>339</v>
      </c>
      <c r="B33" s="10">
        <f>B25*G33</f>
        <v>43236.783821964193</v>
      </c>
      <c r="C33" s="1"/>
      <c r="D33" s="1"/>
      <c r="E33" s="11">
        <f>E25*G33</f>
        <v>11896.688379293661</v>
      </c>
      <c r="G33" s="1">
        <f>H33/H26</f>
        <v>0.2244799225931301</v>
      </c>
      <c r="H33" s="40">
        <v>4.6399999999999997</v>
      </c>
    </row>
    <row r="34" spans="1:8">
      <c r="A34" s="13" t="s">
        <v>340</v>
      </c>
      <c r="B34" s="10">
        <f>B25*G34</f>
        <v>4006.8571214320268</v>
      </c>
      <c r="C34" s="1"/>
      <c r="D34" s="1"/>
      <c r="E34" s="11">
        <f>E25*G34</f>
        <v>1102.4948282535074</v>
      </c>
      <c r="G34" s="1">
        <f>H34/H26</f>
        <v>2.0803096274794385E-2</v>
      </c>
      <c r="H34" s="40">
        <v>0.43</v>
      </c>
    </row>
    <row r="35" spans="1:8">
      <c r="A35" s="18" t="s">
        <v>18</v>
      </c>
      <c r="B35" s="10" t="s">
        <v>552</v>
      </c>
      <c r="C35" s="1"/>
      <c r="D35" s="1"/>
      <c r="E35" s="11" t="s">
        <v>553</v>
      </c>
    </row>
    <row r="36" spans="1:8" ht="12" thickBot="1">
      <c r="A36" s="20" t="s">
        <v>21</v>
      </c>
      <c r="B36" s="21" t="s">
        <v>25</v>
      </c>
      <c r="C36" s="1"/>
      <c r="D36" s="1"/>
      <c r="E36" s="22"/>
    </row>
    <row r="37" spans="1:8">
      <c r="A37" s="101" t="s">
        <v>612</v>
      </c>
      <c r="B37" s="102"/>
    </row>
    <row r="38" spans="1:8" ht="12" thickBot="1">
      <c r="A38" s="98"/>
      <c r="B38" s="99"/>
    </row>
    <row r="39" spans="1:8">
      <c r="A39" s="17" t="s">
        <v>4</v>
      </c>
      <c r="B39" s="5">
        <v>266451.96000000002</v>
      </c>
      <c r="C39" s="1"/>
      <c r="D39" s="5">
        <v>252999.75</v>
      </c>
      <c r="E39" s="6">
        <v>68520.679999999993</v>
      </c>
    </row>
    <row r="40" spans="1:8">
      <c r="A40" s="18" t="s">
        <v>5</v>
      </c>
      <c r="B40" s="8" t="s">
        <v>326</v>
      </c>
      <c r="C40" s="1"/>
      <c r="D40" s="8" t="s">
        <v>550</v>
      </c>
      <c r="E40" s="37">
        <v>948.37</v>
      </c>
    </row>
    <row r="41" spans="1:8">
      <c r="A41" s="18" t="s">
        <v>6</v>
      </c>
      <c r="B41" s="8">
        <v>203757.36</v>
      </c>
      <c r="C41" s="1"/>
      <c r="D41" s="8">
        <v>192608.69</v>
      </c>
      <c r="E41" s="9">
        <v>52996.67</v>
      </c>
    </row>
    <row r="42" spans="1:8">
      <c r="A42" s="39" t="s">
        <v>333</v>
      </c>
      <c r="B42" s="10"/>
      <c r="C42" s="1"/>
      <c r="D42" s="10"/>
      <c r="E42" s="11"/>
      <c r="H42" s="1">
        <v>20.67</v>
      </c>
    </row>
    <row r="43" spans="1:8">
      <c r="A43" s="13" t="s">
        <v>334</v>
      </c>
      <c r="B43" s="10">
        <f>B41*G43</f>
        <v>47513.811088534101</v>
      </c>
      <c r="C43" s="1"/>
      <c r="D43" s="10">
        <f>D41*G43</f>
        <v>44914.072849540396</v>
      </c>
      <c r="E43" s="11">
        <f>E41*G43</f>
        <v>12358.197842283502</v>
      </c>
      <c r="G43" s="1">
        <f>H43/H42</f>
        <v>0.2331881954523464</v>
      </c>
      <c r="H43" s="40">
        <v>4.82</v>
      </c>
    </row>
    <row r="44" spans="1:8">
      <c r="A44" s="13" t="s">
        <v>335</v>
      </c>
      <c r="B44" s="10">
        <f>B41*G44</f>
        <v>23461.176429608124</v>
      </c>
      <c r="C44" s="1"/>
      <c r="D44" s="10">
        <f>D41*G44</f>
        <v>22177.488253507494</v>
      </c>
      <c r="E44" s="11">
        <f>E41*G44</f>
        <v>6102.1806773101098</v>
      </c>
      <c r="G44" s="1">
        <f>H44/H42</f>
        <v>0.1151427189163038</v>
      </c>
      <c r="H44" s="40">
        <v>2.38</v>
      </c>
    </row>
    <row r="45" spans="1:8">
      <c r="A45" s="13" t="s">
        <v>336</v>
      </c>
      <c r="B45" s="10">
        <f>B41*G45</f>
        <v>25728.432975326552</v>
      </c>
      <c r="C45" s="1"/>
      <c r="D45" s="10">
        <f>D41*G45</f>
        <v>24320.690899854857</v>
      </c>
      <c r="E45" s="11">
        <f>E41*G45</f>
        <v>6691.8872133526829</v>
      </c>
      <c r="G45" s="1">
        <f>H45/H42</f>
        <v>0.12626995645863567</v>
      </c>
      <c r="H45" s="40">
        <v>2.61</v>
      </c>
    </row>
    <row r="46" spans="1:8">
      <c r="A46" s="13" t="s">
        <v>337</v>
      </c>
      <c r="B46" s="10">
        <f>B41*G46</f>
        <v>33515.966328011607</v>
      </c>
      <c r="C46" s="1"/>
      <c r="D46" s="10">
        <f>D41*G46</f>
        <v>31682.126076439283</v>
      </c>
      <c r="E46" s="11">
        <f>E41*G46</f>
        <v>8717.4009675858724</v>
      </c>
      <c r="G46" s="1">
        <f>H46/H42</f>
        <v>0.16448959845186259</v>
      </c>
      <c r="H46" s="40">
        <v>3.4</v>
      </c>
    </row>
    <row r="47" spans="1:8">
      <c r="A47" s="13" t="s">
        <v>13</v>
      </c>
      <c r="B47" s="10">
        <f>B41*G47</f>
        <v>22573.989085631347</v>
      </c>
      <c r="C47" s="1"/>
      <c r="D47" s="10">
        <f>D41*G47</f>
        <v>21338.843739719399</v>
      </c>
      <c r="E47" s="11">
        <f>E41*G47</f>
        <v>5871.4259458151901</v>
      </c>
      <c r="G47" s="1">
        <f>H47/H42</f>
        <v>0.11078858248669568</v>
      </c>
      <c r="H47" s="40">
        <v>2.29</v>
      </c>
    </row>
    <row r="48" spans="1:8">
      <c r="A48" s="13" t="s">
        <v>338</v>
      </c>
      <c r="B48" s="10">
        <f>B41*G48</f>
        <v>985.7637155297532</v>
      </c>
      <c r="C48" s="1"/>
      <c r="D48" s="10">
        <f>D41*G48</f>
        <v>931.82723754233189</v>
      </c>
      <c r="E48" s="11">
        <f>E41*G48</f>
        <v>256.39414610546686</v>
      </c>
      <c r="G48" s="1">
        <f>H48/H42</f>
        <v>4.8379293662312532E-3</v>
      </c>
      <c r="H48" s="40">
        <v>0.1</v>
      </c>
    </row>
    <row r="49" spans="1:8">
      <c r="A49" s="13" t="s">
        <v>339</v>
      </c>
      <c r="B49" s="10">
        <f>B41*G49</f>
        <v>45739.43640058054</v>
      </c>
      <c r="C49" s="1"/>
      <c r="D49" s="10">
        <f>D41*G49</f>
        <v>43236.783821964193</v>
      </c>
      <c r="E49" s="11">
        <f>E41*G49</f>
        <v>11896.688379293661</v>
      </c>
      <c r="G49" s="1">
        <f>H49/H42</f>
        <v>0.2244799225931301</v>
      </c>
      <c r="H49" s="40">
        <v>4.6399999999999997</v>
      </c>
    </row>
    <row r="50" spans="1:8">
      <c r="A50" s="13" t="s">
        <v>340</v>
      </c>
      <c r="B50" s="10">
        <f>B41*G50</f>
        <v>4238.7839767779378</v>
      </c>
      <c r="C50" s="1"/>
      <c r="D50" s="10">
        <f>D41*G50</f>
        <v>4006.8571214320268</v>
      </c>
      <c r="E50" s="11">
        <f>E41*G50</f>
        <v>1102.4948282535074</v>
      </c>
      <c r="G50" s="1">
        <f>H50/H42</f>
        <v>2.0803096274794385E-2</v>
      </c>
      <c r="H50" s="40">
        <v>0.43</v>
      </c>
    </row>
    <row r="51" spans="1:8">
      <c r="A51" s="18" t="s">
        <v>18</v>
      </c>
      <c r="B51" s="10" t="s">
        <v>551</v>
      </c>
      <c r="C51" s="1"/>
      <c r="D51" s="10" t="s">
        <v>552</v>
      </c>
      <c r="E51" s="11" t="s">
        <v>553</v>
      </c>
    </row>
    <row r="52" spans="1:8" ht="12" thickBot="1">
      <c r="A52" s="20" t="s">
        <v>21</v>
      </c>
      <c r="B52" s="21"/>
      <c r="C52" s="1"/>
      <c r="D52" s="21" t="s">
        <v>25</v>
      </c>
      <c r="E52" s="22"/>
    </row>
    <row r="54" spans="1:8" ht="12.75">
      <c r="A54" s="93" t="s">
        <v>832</v>
      </c>
      <c r="B54" s="93"/>
      <c r="C54" s="93"/>
      <c r="D54" s="93"/>
    </row>
    <row r="55" spans="1:8" ht="12">
      <c r="A55" s="82" t="s">
        <v>0</v>
      </c>
      <c r="B55" s="82"/>
      <c r="C55" s="77">
        <f>C18-C37</f>
        <v>0</v>
      </c>
      <c r="D55" s="78">
        <f>D28-D36</f>
        <v>0</v>
      </c>
    </row>
    <row r="56" spans="1:8" ht="12">
      <c r="A56" s="82" t="s">
        <v>1</v>
      </c>
      <c r="B56" s="82"/>
      <c r="C56" s="77">
        <f>C29-C48</f>
        <v>0</v>
      </c>
      <c r="D56" s="79" t="e">
        <f>D29-D51</f>
        <v>#VALUE!</v>
      </c>
    </row>
    <row r="57" spans="1:8" ht="12">
      <c r="A57" s="83" t="s">
        <v>2</v>
      </c>
      <c r="B57" s="83"/>
      <c r="C57" s="80">
        <f>C17-C36</f>
        <v>0</v>
      </c>
      <c r="D57" s="79" t="e">
        <f>D30-D52</f>
        <v>#VALUE!</v>
      </c>
    </row>
    <row r="58" spans="1:8" ht="24">
      <c r="A58" s="82" t="s">
        <v>3</v>
      </c>
      <c r="B58" s="82"/>
      <c r="C58" s="81">
        <f>[1]ерши!$H$317</f>
        <v>174673.59999999998</v>
      </c>
      <c r="D58" s="78">
        <v>565689.03</v>
      </c>
    </row>
  </sheetData>
  <mergeCells count="6">
    <mergeCell ref="A54:D54"/>
    <mergeCell ref="A37:B38"/>
    <mergeCell ref="A1:C1"/>
    <mergeCell ref="A3:C3"/>
    <mergeCell ref="A5:C6"/>
    <mergeCell ref="A21:C2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158</vt:i4>
      </vt:variant>
    </vt:vector>
  </HeadingPairs>
  <TitlesOfParts>
    <vt:vector size="158" baseType="lpstr">
      <vt:lpstr>1</vt:lpstr>
      <vt:lpstr>2</vt:lpstr>
      <vt:lpstr>3</vt:lpstr>
      <vt:lpstr>4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113а</vt:lpstr>
      <vt:lpstr>113б</vt:lpstr>
      <vt:lpstr>114</vt:lpstr>
      <vt:lpstr>114а</vt:lpstr>
      <vt:lpstr>114б</vt:lpstr>
      <vt:lpstr>115</vt:lpstr>
      <vt:lpstr>115а</vt:lpstr>
      <vt:lpstr>115б</vt:lpstr>
      <vt:lpstr>116</vt:lpstr>
      <vt:lpstr>116а</vt:lpstr>
      <vt:lpstr>116б</vt:lpstr>
      <vt:lpstr>117</vt:lpstr>
      <vt:lpstr>117а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Лист22</vt:lpstr>
      <vt:lpstr>Лист21</vt:lpstr>
      <vt:lpstr>Лист20</vt:lpstr>
      <vt:lpstr>Лист19</vt:lpstr>
      <vt:lpstr>Лист18</vt:lpstr>
      <vt:lpstr>Лист17</vt:lpstr>
      <vt:lpstr>Лист16</vt:lpstr>
      <vt:lpstr>Лист15</vt:lpstr>
      <vt:lpstr>Лист14</vt:lpstr>
      <vt:lpstr>Лист13</vt:lpstr>
      <vt:lpstr>Лист12</vt:lpstr>
      <vt:lpstr>Лист11</vt:lpstr>
      <vt:lpstr>Лист10</vt:lpstr>
      <vt:lpstr>Лист9</vt:lpstr>
      <vt:lpstr>Лист8</vt:lpstr>
      <vt:lpstr>Лист7</vt:lpstr>
      <vt:lpstr>Лист6</vt:lpstr>
      <vt:lpstr>Лист5</vt:lpstr>
      <vt:lpstr>Лист4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111</cp:lastModifiedBy>
  <dcterms:created xsi:type="dcterms:W3CDTF">2015-03-30T10:01:17Z</dcterms:created>
  <dcterms:modified xsi:type="dcterms:W3CDTF">2015-09-04T02:07:05Z</dcterms:modified>
</cp:coreProperties>
</file>