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300" windowWidth="18735" windowHeight="11700" activeTab="1"/>
  </bookViews>
  <sheets>
    <sheet name="сведения о доходах (731-4)" sheetId="4" r:id="rId1"/>
    <sheet name="содержание по услугам (731-5)" sheetId="1" r:id="rId2"/>
    <sheet name="текущий ремон" sheetId="2" r:id="rId3"/>
    <sheet name="Лист3" sheetId="3" r:id="rId4"/>
  </sheets>
  <calcPr calcId="125725"/>
</workbook>
</file>

<file path=xl/calcChain.xml><?xml version="1.0" encoding="utf-8"?>
<calcChain xmlns="http://schemas.openxmlformats.org/spreadsheetml/2006/main">
  <c r="F6" i="4"/>
  <c r="F7"/>
  <c r="F8"/>
  <c r="F9"/>
  <c r="F10"/>
  <c r="F11"/>
  <c r="F12"/>
  <c r="D13"/>
  <c r="F13"/>
  <c r="F14"/>
  <c r="F15"/>
  <c r="F16"/>
  <c r="F17"/>
  <c r="F18"/>
  <c r="F19"/>
  <c r="F20"/>
  <c r="F21"/>
  <c r="F22"/>
  <c r="F23"/>
  <c r="D24"/>
  <c r="E24"/>
  <c r="F24" s="1"/>
  <c r="F25"/>
  <c r="F26"/>
  <c r="F27"/>
  <c r="F28"/>
  <c r="D29"/>
  <c r="E29"/>
  <c r="F29"/>
  <c r="F30"/>
  <c r="F31"/>
  <c r="F32"/>
  <c r="F33"/>
  <c r="F34"/>
  <c r="F35"/>
  <c r="F36"/>
  <c r="D37"/>
  <c r="F37"/>
  <c r="F38"/>
  <c r="D39"/>
  <c r="E39"/>
  <c r="F39"/>
  <c r="D40"/>
  <c r="E40"/>
  <c r="F40"/>
  <c r="F41"/>
  <c r="D42"/>
  <c r="E42"/>
  <c r="F42"/>
  <c r="D43"/>
  <c r="E43"/>
  <c r="F43" s="1"/>
  <c r="D44"/>
  <c r="E44"/>
  <c r="F44" s="1"/>
  <c r="F45"/>
  <c r="D46"/>
  <c r="E46"/>
  <c r="F46" s="1"/>
  <c r="F47"/>
  <c r="D48"/>
  <c r="E48"/>
  <c r="F48" s="1"/>
  <c r="D49"/>
  <c r="E49"/>
  <c r="F49"/>
  <c r="F50"/>
  <c r="F51"/>
  <c r="D52"/>
  <c r="E52"/>
  <c r="F52" s="1"/>
  <c r="D53"/>
  <c r="E53"/>
  <c r="F53"/>
  <c r="F54"/>
  <c r="F55"/>
  <c r="D56"/>
  <c r="E56"/>
  <c r="F56" s="1"/>
  <c r="D57"/>
  <c r="F57" s="1"/>
  <c r="E57"/>
  <c r="D58"/>
  <c r="E58"/>
  <c r="F58" s="1"/>
  <c r="D59"/>
  <c r="E59"/>
  <c r="F59"/>
  <c r="F60"/>
  <c r="F170" i="1"/>
  <c r="F155"/>
  <c r="F152"/>
  <c r="F143"/>
  <c r="F140"/>
  <c r="F131"/>
  <c r="F125"/>
  <c r="F113"/>
  <c r="F104"/>
  <c r="F98"/>
  <c r="F95"/>
  <c r="F92"/>
  <c r="F89"/>
  <c r="F86"/>
  <c r="F83"/>
  <c r="F80"/>
  <c r="F74"/>
  <c r="F71"/>
  <c r="F68"/>
  <c r="F65"/>
  <c r="F59"/>
  <c r="F56"/>
  <c r="F53"/>
  <c r="F50"/>
  <c r="F47"/>
  <c r="F44"/>
  <c r="F41"/>
  <c r="F38"/>
  <c r="F35"/>
  <c r="F32"/>
  <c r="F26"/>
  <c r="F23"/>
  <c r="F20"/>
  <c r="F17"/>
  <c r="F14"/>
  <c r="F11"/>
  <c r="F8"/>
  <c r="G142"/>
  <c r="H142"/>
  <c r="I142"/>
  <c r="J142"/>
  <c r="K142"/>
  <c r="L142"/>
  <c r="M142"/>
  <c r="N142"/>
  <c r="O142"/>
  <c r="P142"/>
  <c r="Q142"/>
  <c r="H85"/>
  <c r="I85"/>
  <c r="J85"/>
  <c r="K85"/>
  <c r="L85"/>
  <c r="M85"/>
  <c r="N85"/>
  <c r="O85"/>
  <c r="P85"/>
  <c r="Q85"/>
  <c r="Q168"/>
  <c r="Q170" s="1"/>
  <c r="P168"/>
  <c r="P170" s="1"/>
  <c r="O168"/>
  <c r="O170" s="1"/>
  <c r="N168"/>
  <c r="N170" s="1"/>
  <c r="M168"/>
  <c r="M170" s="1"/>
  <c r="L168"/>
  <c r="L170" s="1"/>
  <c r="K168"/>
  <c r="K170" s="1"/>
  <c r="J168"/>
  <c r="J170" s="1"/>
  <c r="I168"/>
  <c r="I170" s="1"/>
  <c r="H168"/>
  <c r="H170" s="1"/>
  <c r="G168"/>
  <c r="G170" s="1"/>
  <c r="F166"/>
  <c r="Q166" s="1"/>
  <c r="F165"/>
  <c r="N165" s="1"/>
  <c r="F163"/>
  <c r="O163" s="1"/>
  <c r="F162"/>
  <c r="P162" s="1"/>
  <c r="F160"/>
  <c r="Q160" s="1"/>
  <c r="F159"/>
  <c r="N159" s="1"/>
  <c r="F157"/>
  <c r="O157" s="1"/>
  <c r="F156"/>
  <c r="P156" s="1"/>
  <c r="Q154"/>
  <c r="P154"/>
  <c r="O154"/>
  <c r="N154"/>
  <c r="N155" s="1"/>
  <c r="M154"/>
  <c r="L154"/>
  <c r="K154"/>
  <c r="J154"/>
  <c r="J155" s="1"/>
  <c r="I154"/>
  <c r="H154"/>
  <c r="G154"/>
  <c r="Q153"/>
  <c r="P153"/>
  <c r="O153"/>
  <c r="N153"/>
  <c r="M153"/>
  <c r="L153"/>
  <c r="K153"/>
  <c r="J153"/>
  <c r="I153"/>
  <c r="H153"/>
  <c r="G153"/>
  <c r="Q151"/>
  <c r="P151"/>
  <c r="P152" s="1"/>
  <c r="O151"/>
  <c r="N151"/>
  <c r="M151"/>
  <c r="L151"/>
  <c r="L152" s="1"/>
  <c r="K151"/>
  <c r="J151"/>
  <c r="I151"/>
  <c r="H151"/>
  <c r="H152" s="1"/>
  <c r="G151"/>
  <c r="Q150"/>
  <c r="P150"/>
  <c r="O150"/>
  <c r="N150"/>
  <c r="M150"/>
  <c r="L150"/>
  <c r="K150"/>
  <c r="J150"/>
  <c r="I150"/>
  <c r="H150"/>
  <c r="G150"/>
  <c r="F148"/>
  <c r="Q148" s="1"/>
  <c r="F147"/>
  <c r="N147" s="1"/>
  <c r="F145"/>
  <c r="O145" s="1"/>
  <c r="F144"/>
  <c r="P144" s="1"/>
  <c r="Q141"/>
  <c r="P141"/>
  <c r="O141"/>
  <c r="N141"/>
  <c r="M141"/>
  <c r="L141"/>
  <c r="K141"/>
  <c r="J141"/>
  <c r="I141"/>
  <c r="H141"/>
  <c r="G141"/>
  <c r="Q139"/>
  <c r="Q140" s="1"/>
  <c r="P139"/>
  <c r="O139"/>
  <c r="N139"/>
  <c r="M139"/>
  <c r="M140" s="1"/>
  <c r="L139"/>
  <c r="K139"/>
  <c r="J139"/>
  <c r="I139"/>
  <c r="I140" s="1"/>
  <c r="H139"/>
  <c r="G139"/>
  <c r="Q138"/>
  <c r="P138"/>
  <c r="O138"/>
  <c r="N138"/>
  <c r="M138"/>
  <c r="L138"/>
  <c r="K138"/>
  <c r="J138"/>
  <c r="I138"/>
  <c r="H138"/>
  <c r="G138"/>
  <c r="F136"/>
  <c r="Q136" s="1"/>
  <c r="F135"/>
  <c r="N135" s="1"/>
  <c r="F133"/>
  <c r="O133" s="1"/>
  <c r="F132"/>
  <c r="P132" s="1"/>
  <c r="Q130"/>
  <c r="P130"/>
  <c r="O130"/>
  <c r="O131" s="1"/>
  <c r="N130"/>
  <c r="M130"/>
  <c r="L130"/>
  <c r="K130"/>
  <c r="K131" s="1"/>
  <c r="J130"/>
  <c r="I130"/>
  <c r="H130"/>
  <c r="G130"/>
  <c r="G131" s="1"/>
  <c r="Q129"/>
  <c r="P129"/>
  <c r="O129"/>
  <c r="N129"/>
  <c r="M129"/>
  <c r="L129"/>
  <c r="K129"/>
  <c r="J129"/>
  <c r="I129"/>
  <c r="H129"/>
  <c r="G129"/>
  <c r="F127"/>
  <c r="Q127" s="1"/>
  <c r="F126"/>
  <c r="N126" s="1"/>
  <c r="Q124"/>
  <c r="P124"/>
  <c r="O124"/>
  <c r="O125" s="1"/>
  <c r="N124"/>
  <c r="M124"/>
  <c r="L124"/>
  <c r="K124"/>
  <c r="K125" s="1"/>
  <c r="J124"/>
  <c r="I124"/>
  <c r="H124"/>
  <c r="G124"/>
  <c r="G125" s="1"/>
  <c r="Q123"/>
  <c r="P123"/>
  <c r="O123"/>
  <c r="N123"/>
  <c r="M123"/>
  <c r="L123"/>
  <c r="K123"/>
  <c r="J123"/>
  <c r="I123"/>
  <c r="H123"/>
  <c r="G123"/>
  <c r="F121"/>
  <c r="O121" s="1"/>
  <c r="F120"/>
  <c r="P120" s="1"/>
  <c r="F118"/>
  <c r="Q118" s="1"/>
  <c r="F117"/>
  <c r="N117" s="1"/>
  <c r="F115"/>
  <c r="O115" s="1"/>
  <c r="F114"/>
  <c r="P114" s="1"/>
  <c r="Q112"/>
  <c r="P112"/>
  <c r="O112"/>
  <c r="O113" s="1"/>
  <c r="N112"/>
  <c r="M112"/>
  <c r="L112"/>
  <c r="K112"/>
  <c r="K113" s="1"/>
  <c r="J112"/>
  <c r="I112"/>
  <c r="H112"/>
  <c r="G112"/>
  <c r="G113" s="1"/>
  <c r="Q111"/>
  <c r="P111"/>
  <c r="O111"/>
  <c r="N111"/>
  <c r="M111"/>
  <c r="L111"/>
  <c r="K111"/>
  <c r="J111"/>
  <c r="I111"/>
  <c r="H111"/>
  <c r="G111"/>
  <c r="F109"/>
  <c r="Q109" s="1"/>
  <c r="F108"/>
  <c r="N108" s="1"/>
  <c r="F106"/>
  <c r="O106" s="1"/>
  <c r="F105"/>
  <c r="P105" s="1"/>
  <c r="Q103"/>
  <c r="Q104" s="1"/>
  <c r="P103"/>
  <c r="O103"/>
  <c r="N103"/>
  <c r="M103"/>
  <c r="M104" s="1"/>
  <c r="L103"/>
  <c r="K103"/>
  <c r="J103"/>
  <c r="I103"/>
  <c r="I104" s="1"/>
  <c r="H103"/>
  <c r="G103"/>
  <c r="Q102"/>
  <c r="P102"/>
  <c r="O102"/>
  <c r="N102"/>
  <c r="M102"/>
  <c r="L102"/>
  <c r="K102"/>
  <c r="J102"/>
  <c r="I102"/>
  <c r="H102"/>
  <c r="G102"/>
  <c r="Q100"/>
  <c r="P100"/>
  <c r="O100"/>
  <c r="N100"/>
  <c r="M100"/>
  <c r="L100"/>
  <c r="K100"/>
  <c r="J100"/>
  <c r="I100"/>
  <c r="H100"/>
  <c r="G100"/>
  <c r="F99"/>
  <c r="Q99" s="1"/>
  <c r="Q97"/>
  <c r="P97"/>
  <c r="O97"/>
  <c r="O98" s="1"/>
  <c r="N97"/>
  <c r="M97"/>
  <c r="L97"/>
  <c r="K97"/>
  <c r="K98" s="1"/>
  <c r="J97"/>
  <c r="I97"/>
  <c r="H97"/>
  <c r="G97"/>
  <c r="G98" s="1"/>
  <c r="Q96"/>
  <c r="P96"/>
  <c r="O96"/>
  <c r="N96"/>
  <c r="M96"/>
  <c r="L96"/>
  <c r="K96"/>
  <c r="J96"/>
  <c r="I96"/>
  <c r="H96"/>
  <c r="G96"/>
  <c r="Q94"/>
  <c r="Q95" s="1"/>
  <c r="P94"/>
  <c r="O94"/>
  <c r="N94"/>
  <c r="M94"/>
  <c r="M95" s="1"/>
  <c r="L94"/>
  <c r="K94"/>
  <c r="J94"/>
  <c r="I94"/>
  <c r="I95" s="1"/>
  <c r="H94"/>
  <c r="G94"/>
  <c r="Q93"/>
  <c r="P93"/>
  <c r="O93"/>
  <c r="N93"/>
  <c r="M93"/>
  <c r="L93"/>
  <c r="K93"/>
  <c r="J93"/>
  <c r="I93"/>
  <c r="H93"/>
  <c r="G93"/>
  <c r="Q91"/>
  <c r="P91"/>
  <c r="O91"/>
  <c r="O92" s="1"/>
  <c r="N91"/>
  <c r="M91"/>
  <c r="L91"/>
  <c r="K91"/>
  <c r="K92" s="1"/>
  <c r="J91"/>
  <c r="I91"/>
  <c r="H91"/>
  <c r="G91"/>
  <c r="G92" s="1"/>
  <c r="Q90"/>
  <c r="P90"/>
  <c r="O90"/>
  <c r="N90"/>
  <c r="M90"/>
  <c r="L90"/>
  <c r="K90"/>
  <c r="J90"/>
  <c r="I90"/>
  <c r="H90"/>
  <c r="G90"/>
  <c r="Q88"/>
  <c r="Q89" s="1"/>
  <c r="P88"/>
  <c r="O88"/>
  <c r="N88"/>
  <c r="M88"/>
  <c r="M89" s="1"/>
  <c r="L88"/>
  <c r="K88"/>
  <c r="J88"/>
  <c r="I88"/>
  <c r="I89" s="1"/>
  <c r="H88"/>
  <c r="G88"/>
  <c r="Q87"/>
  <c r="P87"/>
  <c r="O87"/>
  <c r="N87"/>
  <c r="M87"/>
  <c r="L87"/>
  <c r="K87"/>
  <c r="J87"/>
  <c r="I87"/>
  <c r="H87"/>
  <c r="G87"/>
  <c r="Q84"/>
  <c r="P84"/>
  <c r="O84"/>
  <c r="N84"/>
  <c r="M84"/>
  <c r="L84"/>
  <c r="K84"/>
  <c r="J84"/>
  <c r="I84"/>
  <c r="H84"/>
  <c r="G84"/>
  <c r="G86" s="1"/>
  <c r="Q82"/>
  <c r="P82"/>
  <c r="O82"/>
  <c r="N82"/>
  <c r="N83" s="1"/>
  <c r="M82"/>
  <c r="L82"/>
  <c r="K82"/>
  <c r="J82"/>
  <c r="J83" s="1"/>
  <c r="I82"/>
  <c r="H82"/>
  <c r="G82"/>
  <c r="Q81"/>
  <c r="P81"/>
  <c r="O81"/>
  <c r="N81"/>
  <c r="M81"/>
  <c r="L81"/>
  <c r="K81"/>
  <c r="J81"/>
  <c r="I81"/>
  <c r="H81"/>
  <c r="G81"/>
  <c r="Q79"/>
  <c r="P79"/>
  <c r="P80" s="1"/>
  <c r="O79"/>
  <c r="N79"/>
  <c r="M79"/>
  <c r="L79"/>
  <c r="L80" s="1"/>
  <c r="K79"/>
  <c r="J79"/>
  <c r="I79"/>
  <c r="H79"/>
  <c r="H80" s="1"/>
  <c r="G79"/>
  <c r="Q78"/>
  <c r="P78"/>
  <c r="O78"/>
  <c r="N78"/>
  <c r="M78"/>
  <c r="L78"/>
  <c r="K78"/>
  <c r="J78"/>
  <c r="I78"/>
  <c r="H78"/>
  <c r="G78"/>
  <c r="F76"/>
  <c r="N76" s="1"/>
  <c r="F75"/>
  <c r="O75" s="1"/>
  <c r="Q73"/>
  <c r="P73"/>
  <c r="P74" s="1"/>
  <c r="O73"/>
  <c r="N73"/>
  <c r="M73"/>
  <c r="L73"/>
  <c r="L74" s="1"/>
  <c r="K73"/>
  <c r="J73"/>
  <c r="I73"/>
  <c r="H73"/>
  <c r="H74" s="1"/>
  <c r="G73"/>
  <c r="Q72"/>
  <c r="P72"/>
  <c r="O72"/>
  <c r="N72"/>
  <c r="M72"/>
  <c r="L72"/>
  <c r="K72"/>
  <c r="J72"/>
  <c r="I72"/>
  <c r="H72"/>
  <c r="G72"/>
  <c r="Q70"/>
  <c r="P70"/>
  <c r="O70"/>
  <c r="N70"/>
  <c r="N71" s="1"/>
  <c r="M70"/>
  <c r="L70"/>
  <c r="K70"/>
  <c r="J70"/>
  <c r="J71" s="1"/>
  <c r="I70"/>
  <c r="H70"/>
  <c r="G70"/>
  <c r="Q69"/>
  <c r="P69"/>
  <c r="O69"/>
  <c r="N69"/>
  <c r="M69"/>
  <c r="L69"/>
  <c r="K69"/>
  <c r="J69"/>
  <c r="I69"/>
  <c r="H69"/>
  <c r="G69"/>
  <c r="Q67"/>
  <c r="P67"/>
  <c r="P68" s="1"/>
  <c r="O67"/>
  <c r="N67"/>
  <c r="M67"/>
  <c r="L67"/>
  <c r="L68" s="1"/>
  <c r="K67"/>
  <c r="J67"/>
  <c r="I67"/>
  <c r="H67"/>
  <c r="H68" s="1"/>
  <c r="G67"/>
  <c r="Q66"/>
  <c r="P66"/>
  <c r="O66"/>
  <c r="N66"/>
  <c r="M66"/>
  <c r="L66"/>
  <c r="K66"/>
  <c r="J66"/>
  <c r="I66"/>
  <c r="H66"/>
  <c r="G66"/>
  <c r="Q64"/>
  <c r="P64"/>
  <c r="O64"/>
  <c r="N64"/>
  <c r="N65" s="1"/>
  <c r="M64"/>
  <c r="L64"/>
  <c r="K64"/>
  <c r="J64"/>
  <c r="J65" s="1"/>
  <c r="I64"/>
  <c r="H64"/>
  <c r="G64"/>
  <c r="Q63"/>
  <c r="P63"/>
  <c r="O63"/>
  <c r="N63"/>
  <c r="M63"/>
  <c r="L63"/>
  <c r="K63"/>
  <c r="J63"/>
  <c r="I63"/>
  <c r="H63"/>
  <c r="G63"/>
  <c r="F61"/>
  <c r="P61" s="1"/>
  <c r="F60"/>
  <c r="Q60" s="1"/>
  <c r="Q58"/>
  <c r="P58"/>
  <c r="O58"/>
  <c r="N58"/>
  <c r="N59" s="1"/>
  <c r="M58"/>
  <c r="L58"/>
  <c r="K58"/>
  <c r="J58"/>
  <c r="J59" s="1"/>
  <c r="I58"/>
  <c r="H58"/>
  <c r="G58"/>
  <c r="Q57"/>
  <c r="P57"/>
  <c r="O57"/>
  <c r="N57"/>
  <c r="M57"/>
  <c r="L57"/>
  <c r="K57"/>
  <c r="J57"/>
  <c r="I57"/>
  <c r="H57"/>
  <c r="G57"/>
  <c r="Q55"/>
  <c r="P55"/>
  <c r="P56" s="1"/>
  <c r="O55"/>
  <c r="N55"/>
  <c r="M55"/>
  <c r="L55"/>
  <c r="L56" s="1"/>
  <c r="K55"/>
  <c r="J55"/>
  <c r="I55"/>
  <c r="H55"/>
  <c r="H56" s="1"/>
  <c r="G55"/>
  <c r="Q54"/>
  <c r="P54"/>
  <c r="O54"/>
  <c r="N54"/>
  <c r="M54"/>
  <c r="L54"/>
  <c r="K54"/>
  <c r="J54"/>
  <c r="I54"/>
  <c r="H54"/>
  <c r="G54"/>
  <c r="Q52"/>
  <c r="P52"/>
  <c r="O52"/>
  <c r="N52"/>
  <c r="N53" s="1"/>
  <c r="M52"/>
  <c r="L52"/>
  <c r="K52"/>
  <c r="J52"/>
  <c r="J53" s="1"/>
  <c r="I52"/>
  <c r="H52"/>
  <c r="G52"/>
  <c r="Q51"/>
  <c r="P51"/>
  <c r="O51"/>
  <c r="N51"/>
  <c r="M51"/>
  <c r="L51"/>
  <c r="K51"/>
  <c r="J51"/>
  <c r="I51"/>
  <c r="H51"/>
  <c r="G51"/>
  <c r="Q49"/>
  <c r="P49"/>
  <c r="P50" s="1"/>
  <c r="O49"/>
  <c r="N49"/>
  <c r="M49"/>
  <c r="L49"/>
  <c r="L50" s="1"/>
  <c r="K49"/>
  <c r="J49"/>
  <c r="I49"/>
  <c r="H49"/>
  <c r="H50" s="1"/>
  <c r="G49"/>
  <c r="Q48"/>
  <c r="P48"/>
  <c r="O48"/>
  <c r="N48"/>
  <c r="M48"/>
  <c r="L48"/>
  <c r="K48"/>
  <c r="J48"/>
  <c r="I48"/>
  <c r="H48"/>
  <c r="G48"/>
  <c r="Q46"/>
  <c r="P46"/>
  <c r="O46"/>
  <c r="N46"/>
  <c r="N47" s="1"/>
  <c r="M46"/>
  <c r="L46"/>
  <c r="K46"/>
  <c r="J46"/>
  <c r="J47" s="1"/>
  <c r="I46"/>
  <c r="H46"/>
  <c r="G46"/>
  <c r="Q45"/>
  <c r="P45"/>
  <c r="O45"/>
  <c r="N45"/>
  <c r="M45"/>
  <c r="L45"/>
  <c r="K45"/>
  <c r="J45"/>
  <c r="I45"/>
  <c r="H45"/>
  <c r="G45"/>
  <c r="Q43"/>
  <c r="P43"/>
  <c r="P44" s="1"/>
  <c r="O43"/>
  <c r="N43"/>
  <c r="M43"/>
  <c r="L43"/>
  <c r="L44" s="1"/>
  <c r="K43"/>
  <c r="J43"/>
  <c r="I43"/>
  <c r="H43"/>
  <c r="H44" s="1"/>
  <c r="G43"/>
  <c r="Q42"/>
  <c r="P42"/>
  <c r="O42"/>
  <c r="N42"/>
  <c r="M42"/>
  <c r="L42"/>
  <c r="K42"/>
  <c r="J42"/>
  <c r="I42"/>
  <c r="H42"/>
  <c r="G42"/>
  <c r="Q40"/>
  <c r="P40"/>
  <c r="O40"/>
  <c r="N40"/>
  <c r="N41" s="1"/>
  <c r="M40"/>
  <c r="L40"/>
  <c r="K40"/>
  <c r="J40"/>
  <c r="J41" s="1"/>
  <c r="I40"/>
  <c r="H40"/>
  <c r="G40"/>
  <c r="Q39"/>
  <c r="P39"/>
  <c r="O39"/>
  <c r="N39"/>
  <c r="M39"/>
  <c r="L39"/>
  <c r="K39"/>
  <c r="J39"/>
  <c r="I39"/>
  <c r="H39"/>
  <c r="G39"/>
  <c r="Q37"/>
  <c r="P37"/>
  <c r="P38" s="1"/>
  <c r="O37"/>
  <c r="N37"/>
  <c r="M37"/>
  <c r="L37"/>
  <c r="L38" s="1"/>
  <c r="K37"/>
  <c r="J37"/>
  <c r="I37"/>
  <c r="H37"/>
  <c r="H38" s="1"/>
  <c r="G37"/>
  <c r="Q36"/>
  <c r="P36"/>
  <c r="O36"/>
  <c r="N36"/>
  <c r="M36"/>
  <c r="L36"/>
  <c r="K36"/>
  <c r="J36"/>
  <c r="I36"/>
  <c r="H36"/>
  <c r="G36"/>
  <c r="Q34"/>
  <c r="P34"/>
  <c r="O34"/>
  <c r="N34"/>
  <c r="N35" s="1"/>
  <c r="M34"/>
  <c r="L34"/>
  <c r="K34"/>
  <c r="J34"/>
  <c r="J35" s="1"/>
  <c r="I34"/>
  <c r="H34"/>
  <c r="G34"/>
  <c r="Q33"/>
  <c r="P33"/>
  <c r="O33"/>
  <c r="N33"/>
  <c r="M33"/>
  <c r="L33"/>
  <c r="K33"/>
  <c r="J33"/>
  <c r="I33"/>
  <c r="H33"/>
  <c r="G33"/>
  <c r="Q31"/>
  <c r="P31"/>
  <c r="P32" s="1"/>
  <c r="O31"/>
  <c r="N31"/>
  <c r="M31"/>
  <c r="L31"/>
  <c r="L32" s="1"/>
  <c r="K31"/>
  <c r="J31"/>
  <c r="I31"/>
  <c r="H31"/>
  <c r="H32" s="1"/>
  <c r="G31"/>
  <c r="Q30"/>
  <c r="P30"/>
  <c r="O30"/>
  <c r="N30"/>
  <c r="M30"/>
  <c r="L30"/>
  <c r="K30"/>
  <c r="J30"/>
  <c r="I30"/>
  <c r="H30"/>
  <c r="G30"/>
  <c r="Q28"/>
  <c r="P28"/>
  <c r="O28"/>
  <c r="N28"/>
  <c r="M28"/>
  <c r="L28"/>
  <c r="K28"/>
  <c r="J28"/>
  <c r="I28"/>
  <c r="H28"/>
  <c r="G28"/>
  <c r="F27"/>
  <c r="N27" s="1"/>
  <c r="Q25"/>
  <c r="P25"/>
  <c r="O25"/>
  <c r="N25"/>
  <c r="N26" s="1"/>
  <c r="M25"/>
  <c r="L25"/>
  <c r="K25"/>
  <c r="J25"/>
  <c r="J26" s="1"/>
  <c r="I25"/>
  <c r="H25"/>
  <c r="G25"/>
  <c r="Q24"/>
  <c r="P24"/>
  <c r="O24"/>
  <c r="N24"/>
  <c r="M24"/>
  <c r="L24"/>
  <c r="K24"/>
  <c r="J24"/>
  <c r="I24"/>
  <c r="H24"/>
  <c r="G24"/>
  <c r="Q22"/>
  <c r="P22"/>
  <c r="P23" s="1"/>
  <c r="O22"/>
  <c r="N22"/>
  <c r="M22"/>
  <c r="L22"/>
  <c r="L23" s="1"/>
  <c r="K22"/>
  <c r="J22"/>
  <c r="I22"/>
  <c r="H22"/>
  <c r="H23" s="1"/>
  <c r="G22"/>
  <c r="Q21"/>
  <c r="P21"/>
  <c r="O21"/>
  <c r="N21"/>
  <c r="M21"/>
  <c r="L21"/>
  <c r="K21"/>
  <c r="J21"/>
  <c r="I21"/>
  <c r="H21"/>
  <c r="G21"/>
  <c r="Q19"/>
  <c r="P19"/>
  <c r="O19"/>
  <c r="N19"/>
  <c r="N20" s="1"/>
  <c r="M19"/>
  <c r="L19"/>
  <c r="K19"/>
  <c r="J19"/>
  <c r="J20" s="1"/>
  <c r="I19"/>
  <c r="H19"/>
  <c r="G19"/>
  <c r="Q18"/>
  <c r="P18"/>
  <c r="O18"/>
  <c r="N18"/>
  <c r="M18"/>
  <c r="L18"/>
  <c r="K18"/>
  <c r="J18"/>
  <c r="I18"/>
  <c r="H18"/>
  <c r="G18"/>
  <c r="Q16"/>
  <c r="P16"/>
  <c r="P17" s="1"/>
  <c r="O16"/>
  <c r="N16"/>
  <c r="M16"/>
  <c r="L16"/>
  <c r="L17" s="1"/>
  <c r="K16"/>
  <c r="J16"/>
  <c r="I16"/>
  <c r="H16"/>
  <c r="H17" s="1"/>
  <c r="G16"/>
  <c r="Q15"/>
  <c r="P15"/>
  <c r="O15"/>
  <c r="N15"/>
  <c r="M15"/>
  <c r="L15"/>
  <c r="K15"/>
  <c r="J15"/>
  <c r="I15"/>
  <c r="H15"/>
  <c r="G15"/>
  <c r="Q13"/>
  <c r="P13"/>
  <c r="O13"/>
  <c r="N13"/>
  <c r="N14" s="1"/>
  <c r="M13"/>
  <c r="L13"/>
  <c r="K13"/>
  <c r="J13"/>
  <c r="J14" s="1"/>
  <c r="I13"/>
  <c r="H13"/>
  <c r="G13"/>
  <c r="Q12"/>
  <c r="P12"/>
  <c r="O12"/>
  <c r="N12"/>
  <c r="M12"/>
  <c r="L12"/>
  <c r="K12"/>
  <c r="J12"/>
  <c r="I12"/>
  <c r="H12"/>
  <c r="G12"/>
  <c r="Q10"/>
  <c r="P10"/>
  <c r="P11" s="1"/>
  <c r="O10"/>
  <c r="N10"/>
  <c r="M10"/>
  <c r="L10"/>
  <c r="L11" s="1"/>
  <c r="K10"/>
  <c r="J10"/>
  <c r="I10"/>
  <c r="H10"/>
  <c r="H11" s="1"/>
  <c r="G10"/>
  <c r="Q9"/>
  <c r="P9"/>
  <c r="O9"/>
  <c r="N9"/>
  <c r="M9"/>
  <c r="L9"/>
  <c r="K9"/>
  <c r="J9"/>
  <c r="I9"/>
  <c r="H9"/>
  <c r="G9"/>
  <c r="Q7"/>
  <c r="P7"/>
  <c r="O7"/>
  <c r="N7"/>
  <c r="N8" s="1"/>
  <c r="M7"/>
  <c r="L7"/>
  <c r="K7"/>
  <c r="J7"/>
  <c r="J8" s="1"/>
  <c r="I7"/>
  <c r="H7"/>
  <c r="G7"/>
  <c r="Q6"/>
  <c r="P6"/>
  <c r="O6"/>
  <c r="N6"/>
  <c r="M6"/>
  <c r="L6"/>
  <c r="K6"/>
  <c r="J6"/>
  <c r="I6"/>
  <c r="H6"/>
  <c r="G6"/>
  <c r="N29" l="1"/>
  <c r="P86"/>
  <c r="L86"/>
  <c r="H86"/>
  <c r="N143"/>
  <c r="J143"/>
  <c r="Q8"/>
  <c r="G11"/>
  <c r="I14"/>
  <c r="Q14"/>
  <c r="G17"/>
  <c r="K17"/>
  <c r="O17"/>
  <c r="I20"/>
  <c r="M20"/>
  <c r="Q20"/>
  <c r="G23"/>
  <c r="K23"/>
  <c r="O23"/>
  <c r="I26"/>
  <c r="M26"/>
  <c r="Q26"/>
  <c r="G32"/>
  <c r="K32"/>
  <c r="O32"/>
  <c r="I35"/>
  <c r="M35"/>
  <c r="Q35"/>
  <c r="G38"/>
  <c r="K38"/>
  <c r="O38"/>
  <c r="I41"/>
  <c r="M41"/>
  <c r="Q41"/>
  <c r="G44"/>
  <c r="K44"/>
  <c r="O44"/>
  <c r="I47"/>
  <c r="M47"/>
  <c r="Q47"/>
  <c r="G50"/>
  <c r="K50"/>
  <c r="O50"/>
  <c r="I53"/>
  <c r="M53"/>
  <c r="Q53"/>
  <c r="G56"/>
  <c r="K56"/>
  <c r="O56"/>
  <c r="I59"/>
  <c r="M59"/>
  <c r="Q59"/>
  <c r="I65"/>
  <c r="M65"/>
  <c r="Q65"/>
  <c r="G68"/>
  <c r="K68"/>
  <c r="O68"/>
  <c r="I71"/>
  <c r="M71"/>
  <c r="Q71"/>
  <c r="G74"/>
  <c r="K74"/>
  <c r="O74"/>
  <c r="G80"/>
  <c r="K80"/>
  <c r="O80"/>
  <c r="I83"/>
  <c r="M83"/>
  <c r="Q83"/>
  <c r="H89"/>
  <c r="L89"/>
  <c r="P89"/>
  <c r="J92"/>
  <c r="N92"/>
  <c r="H95"/>
  <c r="L95"/>
  <c r="P95"/>
  <c r="J98"/>
  <c r="N98"/>
  <c r="H104"/>
  <c r="L104"/>
  <c r="P104"/>
  <c r="J113"/>
  <c r="N113"/>
  <c r="J125"/>
  <c r="N125"/>
  <c r="J131"/>
  <c r="N131"/>
  <c r="H140"/>
  <c r="L140"/>
  <c r="P140"/>
  <c r="G152"/>
  <c r="K152"/>
  <c r="O152"/>
  <c r="I155"/>
  <c r="M155"/>
  <c r="Q155"/>
  <c r="Q86"/>
  <c r="M86"/>
  <c r="I86"/>
  <c r="O143"/>
  <c r="K143"/>
  <c r="G143"/>
  <c r="M8"/>
  <c r="O11"/>
  <c r="M14"/>
  <c r="L8"/>
  <c r="J11"/>
  <c r="H14"/>
  <c r="P14"/>
  <c r="J17"/>
  <c r="H20"/>
  <c r="L20"/>
  <c r="P20"/>
  <c r="J23"/>
  <c r="N23"/>
  <c r="H26"/>
  <c r="L26"/>
  <c r="P26"/>
  <c r="J32"/>
  <c r="N32"/>
  <c r="H35"/>
  <c r="L35"/>
  <c r="P35"/>
  <c r="J38"/>
  <c r="N38"/>
  <c r="H41"/>
  <c r="L41"/>
  <c r="P41"/>
  <c r="J44"/>
  <c r="N44"/>
  <c r="H47"/>
  <c r="L47"/>
  <c r="P47"/>
  <c r="J50"/>
  <c r="N50"/>
  <c r="H53"/>
  <c r="L53"/>
  <c r="P53"/>
  <c r="J56"/>
  <c r="N56"/>
  <c r="H59"/>
  <c r="L59"/>
  <c r="P59"/>
  <c r="H65"/>
  <c r="L65"/>
  <c r="P65"/>
  <c r="J68"/>
  <c r="N68"/>
  <c r="H71"/>
  <c r="L71"/>
  <c r="P71"/>
  <c r="J74"/>
  <c r="N74"/>
  <c r="J80"/>
  <c r="N80"/>
  <c r="H83"/>
  <c r="L83"/>
  <c r="P83"/>
  <c r="G89"/>
  <c r="K89"/>
  <c r="O89"/>
  <c r="I92"/>
  <c r="M92"/>
  <c r="Q92"/>
  <c r="G95"/>
  <c r="K95"/>
  <c r="O95"/>
  <c r="I98"/>
  <c r="M98"/>
  <c r="Q98"/>
  <c r="Q101"/>
  <c r="G104"/>
  <c r="K104"/>
  <c r="O104"/>
  <c r="I113"/>
  <c r="M113"/>
  <c r="Q113"/>
  <c r="I125"/>
  <c r="M125"/>
  <c r="Q125"/>
  <c r="I131"/>
  <c r="M131"/>
  <c r="Q131"/>
  <c r="G140"/>
  <c r="K140"/>
  <c r="O140"/>
  <c r="J152"/>
  <c r="N152"/>
  <c r="H155"/>
  <c r="L155"/>
  <c r="P155"/>
  <c r="N86"/>
  <c r="J86"/>
  <c r="P143"/>
  <c r="L143"/>
  <c r="H143"/>
  <c r="I8"/>
  <c r="K11"/>
  <c r="H8"/>
  <c r="P8"/>
  <c r="N11"/>
  <c r="L14"/>
  <c r="N17"/>
  <c r="G8"/>
  <c r="K8"/>
  <c r="O8"/>
  <c r="I11"/>
  <c r="M11"/>
  <c r="Q11"/>
  <c r="G14"/>
  <c r="K14"/>
  <c r="O14"/>
  <c r="I17"/>
  <c r="M17"/>
  <c r="Q17"/>
  <c r="G20"/>
  <c r="K20"/>
  <c r="O20"/>
  <c r="I23"/>
  <c r="M23"/>
  <c r="Q23"/>
  <c r="G26"/>
  <c r="K26"/>
  <c r="O26"/>
  <c r="I32"/>
  <c r="M32"/>
  <c r="Q32"/>
  <c r="G35"/>
  <c r="K35"/>
  <c r="O35"/>
  <c r="I38"/>
  <c r="M38"/>
  <c r="Q38"/>
  <c r="G41"/>
  <c r="K41"/>
  <c r="O41"/>
  <c r="I44"/>
  <c r="M44"/>
  <c r="Q44"/>
  <c r="G47"/>
  <c r="K47"/>
  <c r="O47"/>
  <c r="I50"/>
  <c r="M50"/>
  <c r="Q50"/>
  <c r="G53"/>
  <c r="K53"/>
  <c r="O53"/>
  <c r="I56"/>
  <c r="M56"/>
  <c r="Q56"/>
  <c r="G59"/>
  <c r="K59"/>
  <c r="O59"/>
  <c r="G65"/>
  <c r="K65"/>
  <c r="O65"/>
  <c r="I68"/>
  <c r="M68"/>
  <c r="Q68"/>
  <c r="G71"/>
  <c r="K71"/>
  <c r="O71"/>
  <c r="I74"/>
  <c r="M74"/>
  <c r="Q74"/>
  <c r="I80"/>
  <c r="M80"/>
  <c r="Q80"/>
  <c r="G83"/>
  <c r="K83"/>
  <c r="O83"/>
  <c r="J89"/>
  <c r="N89"/>
  <c r="H92"/>
  <c r="L92"/>
  <c r="P92"/>
  <c r="J95"/>
  <c r="N95"/>
  <c r="H98"/>
  <c r="L98"/>
  <c r="P98"/>
  <c r="J104"/>
  <c r="N104"/>
  <c r="H113"/>
  <c r="L113"/>
  <c r="P113"/>
  <c r="H125"/>
  <c r="L125"/>
  <c r="P125"/>
  <c r="H131"/>
  <c r="L131"/>
  <c r="P131"/>
  <c r="J140"/>
  <c r="N140"/>
  <c r="I152"/>
  <c r="M152"/>
  <c r="Q152"/>
  <c r="G155"/>
  <c r="K155"/>
  <c r="O155"/>
  <c r="O86"/>
  <c r="K86"/>
  <c r="Q143"/>
  <c r="M143"/>
  <c r="I143"/>
  <c r="F29"/>
  <c r="F62"/>
  <c r="F77"/>
  <c r="F101"/>
  <c r="F107"/>
  <c r="F110"/>
  <c r="F116"/>
  <c r="F119"/>
  <c r="F122"/>
  <c r="F128"/>
  <c r="F134"/>
  <c r="F137"/>
  <c r="F146"/>
  <c r="F149"/>
  <c r="F158"/>
  <c r="F161"/>
  <c r="F164"/>
  <c r="F167"/>
  <c r="K162"/>
  <c r="N75"/>
  <c r="N77" s="1"/>
  <c r="J75"/>
  <c r="G105"/>
  <c r="N133"/>
  <c r="G144"/>
  <c r="O120"/>
  <c r="O122" s="1"/>
  <c r="O144"/>
  <c r="O146" s="1"/>
  <c r="O105"/>
  <c r="O107" s="1"/>
  <c r="N115"/>
  <c r="G120"/>
  <c r="J144"/>
  <c r="G60"/>
  <c r="J105"/>
  <c r="H118"/>
  <c r="H136"/>
  <c r="J156"/>
  <c r="O118"/>
  <c r="O136"/>
  <c r="N118"/>
  <c r="N119" s="1"/>
  <c r="J120"/>
  <c r="N136"/>
  <c r="N137" s="1"/>
  <c r="J162"/>
  <c r="J118"/>
  <c r="J136"/>
  <c r="K156"/>
  <c r="H60"/>
  <c r="N60"/>
  <c r="G61"/>
  <c r="G62" s="1"/>
  <c r="O61"/>
  <c r="G99"/>
  <c r="G101" s="1"/>
  <c r="L99"/>
  <c r="L101" s="1"/>
  <c r="K105"/>
  <c r="J106"/>
  <c r="J107" s="1"/>
  <c r="G109"/>
  <c r="L109"/>
  <c r="J114"/>
  <c r="K118"/>
  <c r="P118"/>
  <c r="K120"/>
  <c r="J121"/>
  <c r="J122" s="1"/>
  <c r="G127"/>
  <c r="L127"/>
  <c r="J132"/>
  <c r="K136"/>
  <c r="P136"/>
  <c r="K144"/>
  <c r="J145"/>
  <c r="J146" s="1"/>
  <c r="G148"/>
  <c r="L148"/>
  <c r="N156"/>
  <c r="M157"/>
  <c r="G160"/>
  <c r="L160"/>
  <c r="N162"/>
  <c r="N163"/>
  <c r="N164" s="1"/>
  <c r="H166"/>
  <c r="N166"/>
  <c r="N167" s="1"/>
  <c r="L60"/>
  <c r="N61"/>
  <c r="N62" s="1"/>
  <c r="K99"/>
  <c r="K101" s="1"/>
  <c r="P99"/>
  <c r="P101" s="1"/>
  <c r="K109"/>
  <c r="P109"/>
  <c r="G114"/>
  <c r="O114"/>
  <c r="O116" s="1"/>
  <c r="K127"/>
  <c r="P127"/>
  <c r="G132"/>
  <c r="O132"/>
  <c r="O134" s="1"/>
  <c r="K148"/>
  <c r="P148"/>
  <c r="J157"/>
  <c r="J158" s="1"/>
  <c r="K160"/>
  <c r="P160"/>
  <c r="J163"/>
  <c r="J164" s="1"/>
  <c r="G166"/>
  <c r="L166"/>
  <c r="K60"/>
  <c r="P60"/>
  <c r="P62" s="1"/>
  <c r="K61"/>
  <c r="K62" s="1"/>
  <c r="J99"/>
  <c r="J101" s="1"/>
  <c r="O99"/>
  <c r="O101" s="1"/>
  <c r="J109"/>
  <c r="O109"/>
  <c r="N114"/>
  <c r="J127"/>
  <c r="O127"/>
  <c r="N132"/>
  <c r="J148"/>
  <c r="O148"/>
  <c r="J160"/>
  <c r="O160"/>
  <c r="K166"/>
  <c r="P166"/>
  <c r="J60"/>
  <c r="O60"/>
  <c r="J61"/>
  <c r="J62" s="1"/>
  <c r="H99"/>
  <c r="H101" s="1"/>
  <c r="N99"/>
  <c r="N101" s="1"/>
  <c r="N105"/>
  <c r="N106"/>
  <c r="N107" s="1"/>
  <c r="H109"/>
  <c r="N109"/>
  <c r="N110" s="1"/>
  <c r="K114"/>
  <c r="J115"/>
  <c r="J116" s="1"/>
  <c r="G118"/>
  <c r="L118"/>
  <c r="N120"/>
  <c r="N121"/>
  <c r="N122" s="1"/>
  <c r="H127"/>
  <c r="N127"/>
  <c r="N128" s="1"/>
  <c r="K132"/>
  <c r="J133"/>
  <c r="J134" s="1"/>
  <c r="G136"/>
  <c r="L136"/>
  <c r="N144"/>
  <c r="N145"/>
  <c r="N146" s="1"/>
  <c r="H148"/>
  <c r="N148"/>
  <c r="N149" s="1"/>
  <c r="G156"/>
  <c r="O156"/>
  <c r="O158" s="1"/>
  <c r="N157"/>
  <c r="N158" s="1"/>
  <c r="H160"/>
  <c r="N160"/>
  <c r="N161" s="1"/>
  <c r="G162"/>
  <c r="O162"/>
  <c r="O164" s="1"/>
  <c r="J166"/>
  <c r="O166"/>
  <c r="M75"/>
  <c r="H76"/>
  <c r="P76"/>
  <c r="I106"/>
  <c r="M106"/>
  <c r="H108"/>
  <c r="P108"/>
  <c r="I115"/>
  <c r="Q115"/>
  <c r="L117"/>
  <c r="M121"/>
  <c r="H126"/>
  <c r="P126"/>
  <c r="I133"/>
  <c r="Q133"/>
  <c r="L135"/>
  <c r="I145"/>
  <c r="M145"/>
  <c r="Q145"/>
  <c r="H147"/>
  <c r="L147"/>
  <c r="P147"/>
  <c r="I157"/>
  <c r="Q157"/>
  <c r="H159"/>
  <c r="L159"/>
  <c r="P159"/>
  <c r="I163"/>
  <c r="M163"/>
  <c r="Q163"/>
  <c r="H165"/>
  <c r="L165"/>
  <c r="P165"/>
  <c r="I61"/>
  <c r="M61"/>
  <c r="Q61"/>
  <c r="Q62" s="1"/>
  <c r="H75"/>
  <c r="L75"/>
  <c r="P75"/>
  <c r="G76"/>
  <c r="K76"/>
  <c r="O76"/>
  <c r="O77" s="1"/>
  <c r="I105"/>
  <c r="M105"/>
  <c r="Q105"/>
  <c r="H106"/>
  <c r="L106"/>
  <c r="P106"/>
  <c r="P107" s="1"/>
  <c r="G108"/>
  <c r="K108"/>
  <c r="O108"/>
  <c r="I114"/>
  <c r="M114"/>
  <c r="Q114"/>
  <c r="H115"/>
  <c r="L115"/>
  <c r="P115"/>
  <c r="P116" s="1"/>
  <c r="G117"/>
  <c r="K117"/>
  <c r="O117"/>
  <c r="I120"/>
  <c r="M120"/>
  <c r="Q120"/>
  <c r="H121"/>
  <c r="L121"/>
  <c r="P121"/>
  <c r="P122" s="1"/>
  <c r="G126"/>
  <c r="K126"/>
  <c r="O126"/>
  <c r="I132"/>
  <c r="M132"/>
  <c r="Q132"/>
  <c r="H133"/>
  <c r="L133"/>
  <c r="P133"/>
  <c r="P134" s="1"/>
  <c r="G135"/>
  <c r="K135"/>
  <c r="O135"/>
  <c r="I144"/>
  <c r="M144"/>
  <c r="Q144"/>
  <c r="H145"/>
  <c r="L145"/>
  <c r="P145"/>
  <c r="P146" s="1"/>
  <c r="G147"/>
  <c r="K147"/>
  <c r="O147"/>
  <c r="I156"/>
  <c r="M156"/>
  <c r="Q156"/>
  <c r="H157"/>
  <c r="L157"/>
  <c r="P157"/>
  <c r="P158" s="1"/>
  <c r="G159"/>
  <c r="K159"/>
  <c r="O159"/>
  <c r="I162"/>
  <c r="M162"/>
  <c r="Q162"/>
  <c r="H163"/>
  <c r="L163"/>
  <c r="P163"/>
  <c r="P164" s="1"/>
  <c r="G165"/>
  <c r="K165"/>
  <c r="O165"/>
  <c r="I27"/>
  <c r="I29" s="1"/>
  <c r="M27"/>
  <c r="M29" s="1"/>
  <c r="Q27"/>
  <c r="Q29" s="1"/>
  <c r="I76"/>
  <c r="M76"/>
  <c r="M77" s="1"/>
  <c r="Q76"/>
  <c r="I108"/>
  <c r="M108"/>
  <c r="Q108"/>
  <c r="Q110" s="1"/>
  <c r="I117"/>
  <c r="M117"/>
  <c r="Q117"/>
  <c r="Q119" s="1"/>
  <c r="I126"/>
  <c r="M126"/>
  <c r="Q126"/>
  <c r="Q128" s="1"/>
  <c r="I135"/>
  <c r="M135"/>
  <c r="Q135"/>
  <c r="Q137" s="1"/>
  <c r="I147"/>
  <c r="M147"/>
  <c r="Q147"/>
  <c r="Q149" s="1"/>
  <c r="I159"/>
  <c r="M159"/>
  <c r="Q159"/>
  <c r="Q161" s="1"/>
  <c r="I165"/>
  <c r="M165"/>
  <c r="Q165"/>
  <c r="Q167" s="1"/>
  <c r="H27"/>
  <c r="H29" s="1"/>
  <c r="L27"/>
  <c r="L29" s="1"/>
  <c r="P27"/>
  <c r="P29" s="1"/>
  <c r="I75"/>
  <c r="Q75"/>
  <c r="L76"/>
  <c r="L77" s="1"/>
  <c r="Q106"/>
  <c r="Q107" s="1"/>
  <c r="L108"/>
  <c r="M115"/>
  <c r="M116" s="1"/>
  <c r="H117"/>
  <c r="P117"/>
  <c r="I121"/>
  <c r="I122" s="1"/>
  <c r="Q121"/>
  <c r="Q122" s="1"/>
  <c r="L126"/>
  <c r="M133"/>
  <c r="M134" s="1"/>
  <c r="H135"/>
  <c r="P135"/>
  <c r="G27"/>
  <c r="G29" s="1"/>
  <c r="K27"/>
  <c r="K29" s="1"/>
  <c r="O27"/>
  <c r="O29" s="1"/>
  <c r="J27"/>
  <c r="J29" s="1"/>
  <c r="I60"/>
  <c r="M60"/>
  <c r="H61"/>
  <c r="H62" s="1"/>
  <c r="L61"/>
  <c r="L62" s="1"/>
  <c r="G75"/>
  <c r="K75"/>
  <c r="J76"/>
  <c r="J77" s="1"/>
  <c r="I99"/>
  <c r="I101" s="1"/>
  <c r="M99"/>
  <c r="M101" s="1"/>
  <c r="H105"/>
  <c r="L105"/>
  <c r="G106"/>
  <c r="G107" s="1"/>
  <c r="K106"/>
  <c r="K107" s="1"/>
  <c r="J108"/>
  <c r="I109"/>
  <c r="I110" s="1"/>
  <c r="M109"/>
  <c r="M110" s="1"/>
  <c r="H114"/>
  <c r="L114"/>
  <c r="G115"/>
  <c r="G116" s="1"/>
  <c r="K115"/>
  <c r="K116" s="1"/>
  <c r="J117"/>
  <c r="I118"/>
  <c r="I119" s="1"/>
  <c r="M118"/>
  <c r="M119" s="1"/>
  <c r="H120"/>
  <c r="L120"/>
  <c r="G121"/>
  <c r="G122" s="1"/>
  <c r="K121"/>
  <c r="K122" s="1"/>
  <c r="J126"/>
  <c r="I127"/>
  <c r="I128" s="1"/>
  <c r="M127"/>
  <c r="M128" s="1"/>
  <c r="H132"/>
  <c r="L132"/>
  <c r="G133"/>
  <c r="G134" s="1"/>
  <c r="K133"/>
  <c r="K134" s="1"/>
  <c r="J135"/>
  <c r="I136"/>
  <c r="I137" s="1"/>
  <c r="M136"/>
  <c r="M137" s="1"/>
  <c r="H144"/>
  <c r="L144"/>
  <c r="G145"/>
  <c r="G146" s="1"/>
  <c r="K145"/>
  <c r="K146" s="1"/>
  <c r="J147"/>
  <c r="I148"/>
  <c r="I149" s="1"/>
  <c r="M148"/>
  <c r="M149" s="1"/>
  <c r="H156"/>
  <c r="L156"/>
  <c r="G157"/>
  <c r="G158" s="1"/>
  <c r="K157"/>
  <c r="K158" s="1"/>
  <c r="J159"/>
  <c r="I160"/>
  <c r="I161" s="1"/>
  <c r="M160"/>
  <c r="M161" s="1"/>
  <c r="H162"/>
  <c r="L162"/>
  <c r="G163"/>
  <c r="G164" s="1"/>
  <c r="K163"/>
  <c r="K164" s="1"/>
  <c r="J165"/>
  <c r="I166"/>
  <c r="I167" s="1"/>
  <c r="M166"/>
  <c r="M167" s="1"/>
  <c r="I77" l="1"/>
  <c r="H146"/>
  <c r="L134"/>
  <c r="H107"/>
  <c r="I62"/>
  <c r="Q164"/>
  <c r="M146"/>
  <c r="I134"/>
  <c r="H77"/>
  <c r="H149"/>
  <c r="G137"/>
  <c r="H128"/>
  <c r="G119"/>
  <c r="H110"/>
  <c r="P167"/>
  <c r="O149"/>
  <c r="J128"/>
  <c r="P161"/>
  <c r="K149"/>
  <c r="K128"/>
  <c r="K110"/>
  <c r="L128"/>
  <c r="P119"/>
  <c r="G110"/>
  <c r="O137"/>
  <c r="H119"/>
  <c r="Q77"/>
  <c r="H158"/>
  <c r="L146"/>
  <c r="H116"/>
  <c r="L107"/>
  <c r="M62"/>
  <c r="I158"/>
  <c r="Q146"/>
  <c r="Q134"/>
  <c r="M122"/>
  <c r="P77"/>
  <c r="J167"/>
  <c r="H161"/>
  <c r="L137"/>
  <c r="L119"/>
  <c r="J161"/>
  <c r="O128"/>
  <c r="J110"/>
  <c r="P149"/>
  <c r="P128"/>
  <c r="P110"/>
  <c r="M158"/>
  <c r="L110"/>
  <c r="J119"/>
  <c r="H137"/>
  <c r="H164"/>
  <c r="L158"/>
  <c r="H122"/>
  <c r="L116"/>
  <c r="G77"/>
  <c r="I164"/>
  <c r="Q158"/>
  <c r="I116"/>
  <c r="I107"/>
  <c r="O167"/>
  <c r="O161"/>
  <c r="O110"/>
  <c r="G167"/>
  <c r="H167"/>
  <c r="G161"/>
  <c r="G149"/>
  <c r="K137"/>
  <c r="J137"/>
  <c r="N134"/>
  <c r="L164"/>
  <c r="H134"/>
  <c r="L122"/>
  <c r="K77"/>
  <c r="M164"/>
  <c r="I146"/>
  <c r="Q116"/>
  <c r="M107"/>
  <c r="K167"/>
  <c r="J149"/>
  <c r="L167"/>
  <c r="K161"/>
  <c r="L161"/>
  <c r="L149"/>
  <c r="P137"/>
  <c r="G128"/>
  <c r="K119"/>
  <c r="O62"/>
  <c r="O119"/>
  <c r="N116"/>
</calcChain>
</file>

<file path=xl/sharedStrings.xml><?xml version="1.0" encoding="utf-8"?>
<sst xmlns="http://schemas.openxmlformats.org/spreadsheetml/2006/main" count="542" uniqueCount="44">
  <si>
    <t>Адрес</t>
  </si>
  <si>
    <t>ВСЕГО</t>
  </si>
  <si>
    <t>Услуги банка за сбор ДС</t>
  </si>
  <si>
    <t>Расходы по управлению МКД</t>
  </si>
  <si>
    <t>иркутский район</t>
  </si>
  <si>
    <t>м-н Березовый</t>
  </si>
  <si>
    <t>начислено</t>
  </si>
  <si>
    <t>оплачено</t>
  </si>
  <si>
    <t>переплата/недоимка</t>
  </si>
  <si>
    <t>№ п/п</t>
  </si>
  <si>
    <t>Раздельные сведения о доходах в  виде платежей за содержание многоквартирного дома за 2012 год (Форма 731-4)</t>
  </si>
  <si>
    <t>рублей</t>
  </si>
  <si>
    <t>вывоз ТБО</t>
  </si>
  <si>
    <t>аварийная служба</t>
  </si>
  <si>
    <t>уборка лестничных клеток</t>
  </si>
  <si>
    <t>уборка придомовой территории</t>
  </si>
  <si>
    <t>освещение мест общего пользования</t>
  </si>
  <si>
    <t>обслуживание электросетей</t>
  </si>
  <si>
    <t>дезинсекция и дератизация</t>
  </si>
  <si>
    <t>охрана тепловых узлов</t>
  </si>
  <si>
    <t>сод-ние инжен.обор-ния и констр.элементов дома</t>
  </si>
  <si>
    <t>наименование услуги</t>
  </si>
  <si>
    <t>м-н березовый</t>
  </si>
  <si>
    <t>Оплачено за 2012 г.</t>
  </si>
  <si>
    <t>Начислено за 2012 г.</t>
  </si>
  <si>
    <t>Дом</t>
  </si>
  <si>
    <t>микрорайон</t>
  </si>
  <si>
    <t>Населенный пункт</t>
  </si>
  <si>
    <t>ооо "интранском"</t>
  </si>
  <si>
    <t>ооо "сбмонтаж"</t>
  </si>
  <si>
    <t>ооо "дезмастер"</t>
  </si>
  <si>
    <t>ооо "желдорохрана"</t>
  </si>
  <si>
    <t>ооо укп "березовый-1"</t>
  </si>
  <si>
    <t>исполнитель / подрядчик</t>
  </si>
  <si>
    <t>оао байкальский банк сбербанка россии</t>
  </si>
  <si>
    <t>ооо "энергосбыт"</t>
  </si>
  <si>
    <t>Раздельные сведения о расходах в  виде платежей за содержание многоквартирного дома за 2012 год (Форма 731-5)</t>
  </si>
  <si>
    <t>Сумма</t>
  </si>
  <si>
    <t>Начальный остаток</t>
  </si>
  <si>
    <t>Начислено</t>
  </si>
  <si>
    <t>Оплачено</t>
  </si>
  <si>
    <t>Конечный остаток</t>
  </si>
  <si>
    <t>Раздельные сведения о расходах в  виде платежей за текущий ремонт многоквартирного дома за 2012 год (Форма 731-5)</t>
  </si>
  <si>
    <t>адрес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</si>
</sst>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name val="Arial"/>
      <family val="2"/>
      <charset val="1"/>
    </font>
    <font>
      <sz val="8"/>
      <color indexed="8"/>
      <name val="Arial"/>
      <family val="2"/>
      <charset val="1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8"/>
      <color indexed="8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53">
    <xf numFmtId="0" fontId="0" fillId="0" borderId="0" xfId="0"/>
    <xf numFmtId="0" fontId="3" fillId="2" borderId="0" xfId="1" applyNumberFormat="1" applyFont="1" applyFill="1" applyBorder="1" applyAlignment="1">
      <alignment horizontal="left" vertical="top" wrapText="1"/>
    </xf>
    <xf numFmtId="0" fontId="2" fillId="0" borderId="0" xfId="1" applyBorder="1"/>
    <xf numFmtId="0" fontId="1" fillId="0" borderId="0" xfId="0" applyFont="1" applyBorder="1"/>
    <xf numFmtId="0" fontId="1" fillId="0" borderId="0" xfId="0" applyFont="1"/>
    <xf numFmtId="0" fontId="3" fillId="2" borderId="1" xfId="1" applyNumberFormat="1" applyFont="1" applyFill="1" applyBorder="1" applyAlignment="1">
      <alignment horizontal="left" vertical="top" wrapText="1"/>
    </xf>
    <xf numFmtId="0" fontId="0" fillId="0" borderId="0" xfId="0" applyFont="1"/>
    <xf numFmtId="0" fontId="3" fillId="2" borderId="1" xfId="1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3" fillId="2" borderId="0" xfId="1" applyNumberFormat="1" applyFont="1" applyFill="1" applyBorder="1" applyAlignment="1">
      <alignment horizontal="center" vertical="top" wrapText="1"/>
    </xf>
    <xf numFmtId="0" fontId="2" fillId="0" borderId="0" xfId="1" applyBorder="1" applyAlignment="1">
      <alignment horizontal="center"/>
    </xf>
    <xf numFmtId="0" fontId="1" fillId="0" borderId="0" xfId="0" applyFont="1" applyBorder="1" applyAlignment="1">
      <alignment horizontal="center"/>
    </xf>
    <xf numFmtId="4" fontId="3" fillId="2" borderId="1" xfId="1" applyNumberFormat="1" applyFont="1" applyFill="1" applyBorder="1" applyAlignment="1">
      <alignment horizontal="center" vertical="top" wrapText="1"/>
    </xf>
    <xf numFmtId="3" fontId="3" fillId="2" borderId="1" xfId="1" applyNumberFormat="1" applyFont="1" applyFill="1" applyBorder="1" applyAlignment="1">
      <alignment horizontal="center" vertical="top" wrapText="1"/>
    </xf>
    <xf numFmtId="0" fontId="2" fillId="0" borderId="0" xfId="1" applyAlignment="1">
      <alignment horizontal="center"/>
    </xf>
    <xf numFmtId="4" fontId="3" fillId="2" borderId="1" xfId="1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  <protection hidden="1"/>
    </xf>
    <xf numFmtId="0" fontId="0" fillId="0" borderId="0" xfId="0" applyBorder="1"/>
    <xf numFmtId="0" fontId="0" fillId="0" borderId="0" xfId="0" applyAlignment="1">
      <alignment horizontal="center"/>
    </xf>
    <xf numFmtId="0" fontId="4" fillId="0" borderId="0" xfId="0" applyFont="1" applyAlignment="1" applyProtection="1"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4" fillId="0" borderId="9" xfId="0" applyFont="1" applyBorder="1" applyAlignment="1" applyProtection="1">
      <alignment horizontal="center" vertical="center" wrapText="1"/>
      <protection hidden="1"/>
    </xf>
    <xf numFmtId="0" fontId="5" fillId="3" borderId="4" xfId="0" applyFont="1" applyFill="1" applyBorder="1" applyAlignment="1" applyProtection="1">
      <alignment horizontal="center" vertical="center" wrapText="1"/>
      <protection hidden="1"/>
    </xf>
    <xf numFmtId="0" fontId="5" fillId="3" borderId="6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center" vertical="center" wrapText="1"/>
      <protection hidden="1"/>
    </xf>
    <xf numFmtId="0" fontId="5" fillId="3" borderId="1" xfId="0" applyFont="1" applyFill="1" applyBorder="1" applyAlignment="1" applyProtection="1">
      <alignment horizontal="center" vertical="center" wrapText="1"/>
      <protection hidden="1"/>
    </xf>
    <xf numFmtId="0" fontId="5" fillId="3" borderId="1" xfId="0" applyFont="1" applyFill="1" applyBorder="1" applyAlignment="1" applyProtection="1">
      <alignment horizontal="center" vertical="center"/>
      <protection hidden="1"/>
    </xf>
    <xf numFmtId="0" fontId="3" fillId="2" borderId="4" xfId="1" applyNumberFormat="1" applyFont="1" applyFill="1" applyBorder="1" applyAlignment="1">
      <alignment horizontal="center" vertical="center" wrapText="1"/>
    </xf>
    <xf numFmtId="0" fontId="3" fillId="2" borderId="5" xfId="1" applyNumberFormat="1" applyFont="1" applyFill="1" applyBorder="1" applyAlignment="1">
      <alignment horizontal="center" vertical="center" wrapText="1"/>
    </xf>
    <xf numFmtId="0" fontId="3" fillId="2" borderId="6" xfId="1" applyNumberFormat="1" applyFont="1" applyFill="1" applyBorder="1" applyAlignment="1">
      <alignment horizontal="center" vertical="center" wrapText="1"/>
    </xf>
    <xf numFmtId="0" fontId="3" fillId="2" borderId="3" xfId="1" applyNumberFormat="1" applyFont="1" applyFill="1" applyBorder="1" applyAlignment="1">
      <alignment horizontal="center" vertical="top" wrapText="1"/>
    </xf>
    <xf numFmtId="0" fontId="3" fillId="2" borderId="7" xfId="1" applyNumberFormat="1" applyFont="1" applyFill="1" applyBorder="1" applyAlignment="1">
      <alignment horizontal="center" vertical="top" wrapText="1"/>
    </xf>
    <xf numFmtId="0" fontId="3" fillId="2" borderId="2" xfId="1" applyNumberFormat="1" applyFont="1" applyFill="1" applyBorder="1" applyAlignment="1">
      <alignment horizontal="center" vertical="top" wrapText="1"/>
    </xf>
    <xf numFmtId="0" fontId="3" fillId="2" borderId="11" xfId="1" applyNumberFormat="1" applyFont="1" applyFill="1" applyBorder="1" applyAlignment="1">
      <alignment horizontal="center" vertical="center" wrapText="1"/>
    </xf>
    <xf numFmtId="0" fontId="3" fillId="2" borderId="12" xfId="1" applyNumberFormat="1" applyFont="1" applyFill="1" applyBorder="1" applyAlignment="1">
      <alignment horizontal="center" vertical="center" wrapText="1"/>
    </xf>
    <xf numFmtId="0" fontId="3" fillId="2" borderId="13" xfId="1" applyNumberFormat="1" applyFont="1" applyFill="1" applyBorder="1" applyAlignment="1">
      <alignment horizontal="center" vertical="center" wrapText="1"/>
    </xf>
    <xf numFmtId="0" fontId="3" fillId="2" borderId="8" xfId="1" applyNumberFormat="1" applyFont="1" applyFill="1" applyBorder="1" applyAlignment="1">
      <alignment horizontal="center" vertical="center" wrapText="1"/>
    </xf>
    <xf numFmtId="0" fontId="3" fillId="2" borderId="9" xfId="1" applyNumberFormat="1" applyFont="1" applyFill="1" applyBorder="1" applyAlignment="1">
      <alignment horizontal="center" vertical="center" wrapText="1"/>
    </xf>
    <xf numFmtId="0" fontId="3" fillId="2" borderId="10" xfId="1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6" fillId="3" borderId="1" xfId="1" applyNumberFormat="1" applyFont="1" applyFill="1" applyBorder="1" applyAlignment="1">
      <alignment horizontal="center" vertical="top" wrapText="1"/>
    </xf>
    <xf numFmtId="0" fontId="0" fillId="0" borderId="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6" fillId="3" borderId="1" xfId="1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 applyProtection="1">
      <alignment vertical="center" wrapText="1"/>
      <protection hidden="1"/>
    </xf>
    <xf numFmtId="0" fontId="7" fillId="2" borderId="1" xfId="1" applyNumberFormat="1" applyFont="1" applyFill="1" applyBorder="1" applyAlignment="1">
      <alignment horizontal="center" vertical="top" wrapText="1"/>
    </xf>
    <xf numFmtId="0" fontId="7" fillId="2" borderId="1" xfId="1" applyNumberFormat="1" applyFont="1" applyFill="1" applyBorder="1" applyAlignment="1">
      <alignment horizontal="center" vertical="top" wrapText="1"/>
    </xf>
    <xf numFmtId="0" fontId="3" fillId="2" borderId="1" xfId="1" applyNumberFormat="1" applyFont="1" applyFill="1" applyBorder="1" applyAlignment="1">
      <alignment vertical="center" wrapText="1"/>
    </xf>
    <xf numFmtId="0" fontId="2" fillId="0" borderId="0" xfId="1" applyNumberFormat="1" applyAlignment="1">
      <alignment horizontal="center" vertical="top"/>
    </xf>
    <xf numFmtId="2" fontId="3" fillId="2" borderId="1" xfId="1" applyNumberFormat="1" applyFont="1" applyFill="1" applyBorder="1" applyAlignment="1">
      <alignment horizontal="center" vertical="top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60"/>
  <sheetViews>
    <sheetView workbookViewId="0">
      <selection activeCell="K20" sqref="K20"/>
    </sheetView>
  </sheetViews>
  <sheetFormatPr defaultRowHeight="15"/>
  <cols>
    <col min="1" max="1" width="14.85546875" customWidth="1"/>
    <col min="2" max="2" width="13" customWidth="1"/>
    <col min="3" max="3" width="5.42578125" style="18" customWidth="1"/>
    <col min="4" max="4" width="12.7109375" style="18" customWidth="1"/>
    <col min="5" max="5" width="13" style="18" customWidth="1"/>
    <col min="6" max="6" width="12.140625" customWidth="1"/>
  </cols>
  <sheetData>
    <row r="2" spans="1:8" ht="32.25" customHeight="1">
      <c r="A2" s="24" t="s">
        <v>10</v>
      </c>
      <c r="B2" s="24"/>
      <c r="C2" s="24"/>
      <c r="D2" s="24"/>
      <c r="E2" s="24"/>
      <c r="F2" s="24"/>
      <c r="G2" s="19"/>
      <c r="H2" s="19"/>
    </row>
    <row r="3" spans="1:8">
      <c r="A3" s="21"/>
      <c r="B3" s="21"/>
      <c r="C3" s="21"/>
      <c r="D3" s="16"/>
      <c r="E3" s="16"/>
      <c r="F3" s="20" t="s">
        <v>11</v>
      </c>
      <c r="G3" s="19"/>
      <c r="H3" s="19"/>
    </row>
    <row r="4" spans="1:8">
      <c r="A4" s="25" t="s">
        <v>27</v>
      </c>
      <c r="B4" s="25" t="s">
        <v>26</v>
      </c>
      <c r="C4" s="26" t="s">
        <v>25</v>
      </c>
      <c r="D4" s="22" t="s">
        <v>24</v>
      </c>
      <c r="E4" s="22" t="s">
        <v>23</v>
      </c>
      <c r="F4" s="22" t="s">
        <v>8</v>
      </c>
    </row>
    <row r="5" spans="1:8" ht="15" customHeight="1">
      <c r="A5" s="25"/>
      <c r="B5" s="25"/>
      <c r="C5" s="26"/>
      <c r="D5" s="23"/>
      <c r="E5" s="23"/>
      <c r="F5" s="23"/>
    </row>
    <row r="6" spans="1:8">
      <c r="A6" s="5" t="s">
        <v>4</v>
      </c>
      <c r="B6" s="5" t="s">
        <v>22</v>
      </c>
      <c r="C6" s="7">
        <v>1</v>
      </c>
      <c r="D6" s="12">
        <v>145886.66</v>
      </c>
      <c r="E6" s="12">
        <v>132694.96</v>
      </c>
      <c r="F6" s="12">
        <f t="shared" ref="F6:F37" si="0">E6-D6</f>
        <v>-13191.700000000012</v>
      </c>
    </row>
    <row r="7" spans="1:8">
      <c r="A7" s="5" t="s">
        <v>4</v>
      </c>
      <c r="B7" s="5" t="s">
        <v>22</v>
      </c>
      <c r="C7" s="7">
        <v>2</v>
      </c>
      <c r="D7" s="12">
        <v>141674.6</v>
      </c>
      <c r="E7" s="12">
        <v>119005.83</v>
      </c>
      <c r="F7" s="12">
        <f t="shared" si="0"/>
        <v>-22668.770000000004</v>
      </c>
    </row>
    <row r="8" spans="1:8">
      <c r="A8" s="5" t="s">
        <v>4</v>
      </c>
      <c r="B8" s="5" t="s">
        <v>22</v>
      </c>
      <c r="C8" s="7">
        <v>3</v>
      </c>
      <c r="D8" s="12">
        <v>134645.01999999999</v>
      </c>
      <c r="E8" s="12">
        <v>106912.07</v>
      </c>
      <c r="F8" s="12">
        <f t="shared" si="0"/>
        <v>-27732.949999999983</v>
      </c>
    </row>
    <row r="9" spans="1:8">
      <c r="A9" s="5" t="s">
        <v>4</v>
      </c>
      <c r="B9" s="5" t="s">
        <v>22</v>
      </c>
      <c r="C9" s="7">
        <v>4</v>
      </c>
      <c r="D9" s="12">
        <v>138158.66</v>
      </c>
      <c r="E9" s="12">
        <v>107404.01</v>
      </c>
      <c r="F9" s="12">
        <f t="shared" si="0"/>
        <v>-30754.650000000009</v>
      </c>
    </row>
    <row r="10" spans="1:8">
      <c r="A10" s="5" t="s">
        <v>4</v>
      </c>
      <c r="B10" s="5" t="s">
        <v>22</v>
      </c>
      <c r="C10" s="7">
        <v>7</v>
      </c>
      <c r="D10" s="12">
        <v>135976.32999999999</v>
      </c>
      <c r="E10" s="12">
        <v>106541.95</v>
      </c>
      <c r="F10" s="12">
        <f t="shared" si="0"/>
        <v>-29434.37999999999</v>
      </c>
    </row>
    <row r="11" spans="1:8">
      <c r="A11" s="5" t="s">
        <v>4</v>
      </c>
      <c r="B11" s="5" t="s">
        <v>22</v>
      </c>
      <c r="C11" s="7">
        <v>8</v>
      </c>
      <c r="D11" s="12">
        <v>139893.09</v>
      </c>
      <c r="E11" s="12">
        <v>115472.37</v>
      </c>
      <c r="F11" s="12">
        <f t="shared" si="0"/>
        <v>-24420.720000000001</v>
      </c>
    </row>
    <row r="12" spans="1:8">
      <c r="A12" s="5" t="s">
        <v>4</v>
      </c>
      <c r="B12" s="5" t="s">
        <v>22</v>
      </c>
      <c r="C12" s="7">
        <v>9</v>
      </c>
      <c r="D12" s="12">
        <v>133023.62</v>
      </c>
      <c r="E12" s="12">
        <v>77201.11</v>
      </c>
      <c r="F12" s="12">
        <f t="shared" si="0"/>
        <v>-55822.509999999995</v>
      </c>
    </row>
    <row r="13" spans="1:8">
      <c r="A13" s="5" t="s">
        <v>4</v>
      </c>
      <c r="B13" s="5" t="s">
        <v>22</v>
      </c>
      <c r="C13" s="7">
        <v>10</v>
      </c>
      <c r="D13" s="12">
        <f>796.8+156113.72</f>
        <v>156910.51999999999</v>
      </c>
      <c r="E13" s="12">
        <v>124936.02</v>
      </c>
      <c r="F13" s="12">
        <f t="shared" si="0"/>
        <v>-31974.499999999985</v>
      </c>
    </row>
    <row r="14" spans="1:8">
      <c r="A14" s="5" t="s">
        <v>4</v>
      </c>
      <c r="B14" s="5" t="s">
        <v>22</v>
      </c>
      <c r="C14" s="7">
        <v>11</v>
      </c>
      <c r="D14" s="12">
        <v>130891.66</v>
      </c>
      <c r="E14" s="12">
        <v>82050.73</v>
      </c>
      <c r="F14" s="12">
        <f t="shared" si="0"/>
        <v>-48840.930000000008</v>
      </c>
    </row>
    <row r="15" spans="1:8">
      <c r="A15" s="5" t="s">
        <v>4</v>
      </c>
      <c r="B15" s="5" t="s">
        <v>22</v>
      </c>
      <c r="C15" s="7">
        <v>12</v>
      </c>
      <c r="D15" s="12">
        <v>126803.42</v>
      </c>
      <c r="E15" s="12">
        <v>106530</v>
      </c>
      <c r="F15" s="12">
        <f t="shared" si="0"/>
        <v>-20273.419999999998</v>
      </c>
    </row>
    <row r="16" spans="1:8">
      <c r="A16" s="5" t="s">
        <v>4</v>
      </c>
      <c r="B16" s="5" t="s">
        <v>22</v>
      </c>
      <c r="C16" s="7">
        <v>13</v>
      </c>
      <c r="D16" s="12">
        <v>130828.8</v>
      </c>
      <c r="E16" s="12">
        <v>79250.97</v>
      </c>
      <c r="F16" s="12">
        <f t="shared" si="0"/>
        <v>-51577.83</v>
      </c>
    </row>
    <row r="17" spans="1:6">
      <c r="A17" s="5" t="s">
        <v>4</v>
      </c>
      <c r="B17" s="5" t="s">
        <v>22</v>
      </c>
      <c r="C17" s="7">
        <v>14</v>
      </c>
      <c r="D17" s="12">
        <v>135600.01999999999</v>
      </c>
      <c r="E17" s="12">
        <v>114463.4</v>
      </c>
      <c r="F17" s="12">
        <f t="shared" si="0"/>
        <v>-21136.619999999995</v>
      </c>
    </row>
    <row r="18" spans="1:6">
      <c r="A18" s="5" t="s">
        <v>4</v>
      </c>
      <c r="B18" s="5" t="s">
        <v>22</v>
      </c>
      <c r="C18" s="7">
        <v>15</v>
      </c>
      <c r="D18" s="12">
        <v>138625.04999999999</v>
      </c>
      <c r="E18" s="12">
        <v>89551.69</v>
      </c>
      <c r="F18" s="12">
        <f t="shared" si="0"/>
        <v>-49073.359999999986</v>
      </c>
    </row>
    <row r="19" spans="1:6">
      <c r="A19" s="5" t="s">
        <v>4</v>
      </c>
      <c r="B19" s="5" t="s">
        <v>22</v>
      </c>
      <c r="C19" s="7">
        <v>16</v>
      </c>
      <c r="D19" s="12">
        <v>139242.85999999999</v>
      </c>
      <c r="E19" s="12">
        <v>94693.9</v>
      </c>
      <c r="F19" s="12">
        <f t="shared" si="0"/>
        <v>-44548.959999999992</v>
      </c>
    </row>
    <row r="20" spans="1:6">
      <c r="A20" s="5" t="s">
        <v>4</v>
      </c>
      <c r="B20" s="5" t="s">
        <v>22</v>
      </c>
      <c r="C20" s="7">
        <v>17</v>
      </c>
      <c r="D20" s="12">
        <v>136198.46</v>
      </c>
      <c r="E20" s="12">
        <v>105608.12</v>
      </c>
      <c r="F20" s="12">
        <f t="shared" si="0"/>
        <v>-30590.339999999997</v>
      </c>
    </row>
    <row r="21" spans="1:6">
      <c r="A21" s="5" t="s">
        <v>4</v>
      </c>
      <c r="B21" s="5" t="s">
        <v>22</v>
      </c>
      <c r="C21" s="7">
        <v>18</v>
      </c>
      <c r="D21" s="12">
        <v>140731.56</v>
      </c>
      <c r="E21" s="12">
        <v>116656.38</v>
      </c>
      <c r="F21" s="12">
        <f t="shared" si="0"/>
        <v>-24075.179999999993</v>
      </c>
    </row>
    <row r="22" spans="1:6">
      <c r="A22" s="5" t="s">
        <v>4</v>
      </c>
      <c r="B22" s="5" t="s">
        <v>22</v>
      </c>
      <c r="C22" s="7">
        <v>19</v>
      </c>
      <c r="D22" s="12">
        <v>145485.84</v>
      </c>
      <c r="E22" s="12">
        <v>138533.31</v>
      </c>
      <c r="F22" s="12">
        <f t="shared" si="0"/>
        <v>-6952.5299999999988</v>
      </c>
    </row>
    <row r="23" spans="1:6">
      <c r="A23" s="5" t="s">
        <v>4</v>
      </c>
      <c r="B23" s="5" t="s">
        <v>22</v>
      </c>
      <c r="C23" s="7">
        <v>20</v>
      </c>
      <c r="D23" s="12">
        <v>140367.81</v>
      </c>
      <c r="E23" s="12">
        <v>107509.17</v>
      </c>
      <c r="F23" s="12">
        <f t="shared" si="0"/>
        <v>-32858.639999999999</v>
      </c>
    </row>
    <row r="24" spans="1:6">
      <c r="A24" s="5" t="s">
        <v>4</v>
      </c>
      <c r="B24" s="5" t="s">
        <v>22</v>
      </c>
      <c r="C24" s="7">
        <v>21</v>
      </c>
      <c r="D24" s="12">
        <f>12600+79516.18</f>
        <v>92116.18</v>
      </c>
      <c r="E24" s="12">
        <f>12600+15714.06</f>
        <v>28314.059999999998</v>
      </c>
      <c r="F24" s="12">
        <f t="shared" si="0"/>
        <v>-63802.119999999995</v>
      </c>
    </row>
    <row r="25" spans="1:6">
      <c r="A25" s="5" t="s">
        <v>4</v>
      </c>
      <c r="B25" s="5" t="s">
        <v>22</v>
      </c>
      <c r="C25" s="7">
        <v>22</v>
      </c>
      <c r="D25" s="12">
        <v>93506.39</v>
      </c>
      <c r="E25" s="12">
        <v>32454.79</v>
      </c>
      <c r="F25" s="12">
        <f t="shared" si="0"/>
        <v>-61051.6</v>
      </c>
    </row>
    <row r="26" spans="1:6">
      <c r="A26" s="5" t="s">
        <v>4</v>
      </c>
      <c r="B26" s="5" t="s">
        <v>22</v>
      </c>
      <c r="C26" s="7">
        <v>23</v>
      </c>
      <c r="D26" s="12">
        <v>79856.570000000007</v>
      </c>
      <c r="E26" s="12">
        <v>4992.53</v>
      </c>
      <c r="F26" s="12">
        <f t="shared" si="0"/>
        <v>-74864.040000000008</v>
      </c>
    </row>
    <row r="27" spans="1:6">
      <c r="A27" s="5" t="s">
        <v>4</v>
      </c>
      <c r="B27" s="5" t="s">
        <v>22</v>
      </c>
      <c r="C27" s="7">
        <v>24</v>
      </c>
      <c r="D27" s="12">
        <v>69777.710000000006</v>
      </c>
      <c r="E27" s="12">
        <v>3735.51</v>
      </c>
      <c r="F27" s="12">
        <f t="shared" si="0"/>
        <v>-66042.200000000012</v>
      </c>
    </row>
    <row r="28" spans="1:6">
      <c r="A28" s="5" t="s">
        <v>4</v>
      </c>
      <c r="B28" s="5" t="s">
        <v>22</v>
      </c>
      <c r="C28" s="7">
        <v>25</v>
      </c>
      <c r="D28" s="12">
        <v>97167.83</v>
      </c>
      <c r="E28" s="12">
        <v>50851.46</v>
      </c>
      <c r="F28" s="12">
        <f t="shared" si="0"/>
        <v>-46316.37</v>
      </c>
    </row>
    <row r="29" spans="1:6">
      <c r="A29" s="5" t="s">
        <v>4</v>
      </c>
      <c r="B29" s="5" t="s">
        <v>22</v>
      </c>
      <c r="C29" s="7">
        <v>26</v>
      </c>
      <c r="D29" s="12">
        <f>14880+99544.98</f>
        <v>114424.98</v>
      </c>
      <c r="E29" s="12">
        <f>1680+60213.92</f>
        <v>61893.919999999998</v>
      </c>
      <c r="F29" s="12">
        <f t="shared" si="0"/>
        <v>-52531.06</v>
      </c>
    </row>
    <row r="30" spans="1:6">
      <c r="A30" s="5" t="s">
        <v>4</v>
      </c>
      <c r="B30" s="5" t="s">
        <v>22</v>
      </c>
      <c r="C30" s="7">
        <v>27</v>
      </c>
      <c r="D30" s="12">
        <v>70349.490000000005</v>
      </c>
      <c r="E30" s="12">
        <v>36868.11</v>
      </c>
      <c r="F30" s="12">
        <f t="shared" si="0"/>
        <v>-33481.380000000005</v>
      </c>
    </row>
    <row r="31" spans="1:6">
      <c r="A31" s="5" t="s">
        <v>4</v>
      </c>
      <c r="B31" s="5" t="s">
        <v>22</v>
      </c>
      <c r="C31" s="7">
        <v>28</v>
      </c>
      <c r="D31" s="12">
        <v>63115.77</v>
      </c>
      <c r="E31" s="12">
        <v>0</v>
      </c>
      <c r="F31" s="12">
        <f t="shared" si="0"/>
        <v>-63115.77</v>
      </c>
    </row>
    <row r="32" spans="1:6">
      <c r="A32" s="5" t="s">
        <v>4</v>
      </c>
      <c r="B32" s="5" t="s">
        <v>22</v>
      </c>
      <c r="C32" s="7">
        <v>29</v>
      </c>
      <c r="D32" s="12">
        <v>73779.990000000005</v>
      </c>
      <c r="E32" s="12">
        <v>0</v>
      </c>
      <c r="F32" s="12">
        <f t="shared" si="0"/>
        <v>-73779.990000000005</v>
      </c>
    </row>
    <row r="33" spans="1:6">
      <c r="A33" s="5" t="s">
        <v>4</v>
      </c>
      <c r="B33" s="5" t="s">
        <v>22</v>
      </c>
      <c r="C33" s="7">
        <v>30</v>
      </c>
      <c r="D33" s="12">
        <v>73895.89</v>
      </c>
      <c r="E33" s="12">
        <v>1797.27</v>
      </c>
      <c r="F33" s="12">
        <f t="shared" si="0"/>
        <v>-72098.62</v>
      </c>
    </row>
    <row r="34" spans="1:6">
      <c r="A34" s="5" t="s">
        <v>4</v>
      </c>
      <c r="B34" s="5" t="s">
        <v>22</v>
      </c>
      <c r="C34" s="7">
        <v>31</v>
      </c>
      <c r="D34" s="12">
        <v>87309.49</v>
      </c>
      <c r="E34" s="12">
        <v>35884.68</v>
      </c>
      <c r="F34" s="12">
        <f t="shared" si="0"/>
        <v>-51424.810000000005</v>
      </c>
    </row>
    <row r="35" spans="1:6">
      <c r="A35" s="5" t="s">
        <v>4</v>
      </c>
      <c r="B35" s="5" t="s">
        <v>22</v>
      </c>
      <c r="C35" s="7">
        <v>32</v>
      </c>
      <c r="D35" s="12">
        <v>87784.02</v>
      </c>
      <c r="E35" s="12">
        <v>41226.370000000003</v>
      </c>
      <c r="F35" s="12">
        <f t="shared" si="0"/>
        <v>-46557.65</v>
      </c>
    </row>
    <row r="36" spans="1:6">
      <c r="A36" s="5" t="s">
        <v>4</v>
      </c>
      <c r="B36" s="5" t="s">
        <v>22</v>
      </c>
      <c r="C36" s="7">
        <v>33</v>
      </c>
      <c r="D36" s="12">
        <v>92810.09</v>
      </c>
      <c r="E36" s="12">
        <v>47922.99</v>
      </c>
      <c r="F36" s="12">
        <f t="shared" si="0"/>
        <v>-44887.1</v>
      </c>
    </row>
    <row r="37" spans="1:6">
      <c r="A37" s="5" t="s">
        <v>4</v>
      </c>
      <c r="B37" s="5" t="s">
        <v>22</v>
      </c>
      <c r="C37" s="7">
        <v>34</v>
      </c>
      <c r="D37" s="12">
        <f>840+80819.66</f>
        <v>81659.66</v>
      </c>
      <c r="E37" s="12">
        <v>7860.09</v>
      </c>
      <c r="F37" s="12">
        <f t="shared" si="0"/>
        <v>-73799.570000000007</v>
      </c>
    </row>
    <row r="38" spans="1:6">
      <c r="A38" s="5" t="s">
        <v>4</v>
      </c>
      <c r="B38" s="5" t="s">
        <v>22</v>
      </c>
      <c r="C38" s="7">
        <v>49</v>
      </c>
      <c r="D38" s="12">
        <v>20045.12</v>
      </c>
      <c r="E38" s="12">
        <v>3663.96</v>
      </c>
      <c r="F38" s="12">
        <f t="shared" ref="F38:F60" si="1">E38-D38</f>
        <v>-16381.16</v>
      </c>
    </row>
    <row r="39" spans="1:6">
      <c r="A39" s="5" t="s">
        <v>4</v>
      </c>
      <c r="B39" s="5" t="s">
        <v>22</v>
      </c>
      <c r="C39" s="7">
        <v>50</v>
      </c>
      <c r="D39" s="12">
        <f>73294.03-18977.57</f>
        <v>54316.46</v>
      </c>
      <c r="E39" s="12">
        <f>38928.88-8920.7</f>
        <v>30008.179999999997</v>
      </c>
      <c r="F39" s="12">
        <f t="shared" si="1"/>
        <v>-24308.280000000002</v>
      </c>
    </row>
    <row r="40" spans="1:6">
      <c r="A40" s="5" t="s">
        <v>4</v>
      </c>
      <c r="B40" s="5" t="s">
        <v>22</v>
      </c>
      <c r="C40" s="7">
        <v>51</v>
      </c>
      <c r="D40" s="12">
        <f>83968.3-21956.93</f>
        <v>62011.37</v>
      </c>
      <c r="E40" s="12">
        <f>33396.9-8386.69</f>
        <v>25010.21</v>
      </c>
      <c r="F40" s="12">
        <f t="shared" si="1"/>
        <v>-37001.160000000003</v>
      </c>
    </row>
    <row r="41" spans="1:6">
      <c r="A41" s="5" t="s">
        <v>4</v>
      </c>
      <c r="B41" s="5" t="s">
        <v>22</v>
      </c>
      <c r="C41" s="7">
        <v>52</v>
      </c>
      <c r="D41" s="12">
        <v>36110.019999999997</v>
      </c>
      <c r="E41" s="12">
        <v>14481.98</v>
      </c>
      <c r="F41" s="12">
        <f t="shared" si="1"/>
        <v>-21628.039999999997</v>
      </c>
    </row>
    <row r="42" spans="1:6">
      <c r="A42" s="5" t="s">
        <v>4</v>
      </c>
      <c r="B42" s="5" t="s">
        <v>22</v>
      </c>
      <c r="C42" s="7">
        <v>53</v>
      </c>
      <c r="D42" s="12">
        <f>47010.41-11161.02</f>
        <v>35849.39</v>
      </c>
      <c r="E42" s="12">
        <f>27043.12-5985.42</f>
        <v>21057.699999999997</v>
      </c>
      <c r="F42" s="12">
        <f t="shared" si="1"/>
        <v>-14791.690000000002</v>
      </c>
    </row>
    <row r="43" spans="1:6">
      <c r="A43" s="5" t="s">
        <v>4</v>
      </c>
      <c r="B43" s="5" t="s">
        <v>22</v>
      </c>
      <c r="C43" s="7">
        <v>54</v>
      </c>
      <c r="D43" s="12">
        <f>50388.24-12034.62</f>
        <v>38353.619999999995</v>
      </c>
      <c r="E43" s="12">
        <f>12096.87-3095.46</f>
        <v>9001.41</v>
      </c>
      <c r="F43" s="12">
        <f t="shared" si="1"/>
        <v>-29352.209999999995</v>
      </c>
    </row>
    <row r="44" spans="1:6">
      <c r="A44" s="5" t="s">
        <v>4</v>
      </c>
      <c r="B44" s="5" t="s">
        <v>22</v>
      </c>
      <c r="C44" s="7">
        <v>55</v>
      </c>
      <c r="D44" s="12">
        <f>49213.65-11871.09</f>
        <v>37342.559999999998</v>
      </c>
      <c r="E44" s="12">
        <f>11489.38-2737.21</f>
        <v>8752.1699999999983</v>
      </c>
      <c r="F44" s="12">
        <f t="shared" si="1"/>
        <v>-28590.39</v>
      </c>
    </row>
    <row r="45" spans="1:6">
      <c r="A45" s="5" t="s">
        <v>4</v>
      </c>
      <c r="B45" s="5" t="s">
        <v>22</v>
      </c>
      <c r="C45" s="7">
        <v>56</v>
      </c>
      <c r="D45" s="12">
        <v>42627.62</v>
      </c>
      <c r="E45" s="12">
        <v>12837.95</v>
      </c>
      <c r="F45" s="12">
        <f t="shared" si="1"/>
        <v>-29789.670000000002</v>
      </c>
    </row>
    <row r="46" spans="1:6">
      <c r="A46" s="5" t="s">
        <v>4</v>
      </c>
      <c r="B46" s="5" t="s">
        <v>22</v>
      </c>
      <c r="C46" s="7">
        <v>57</v>
      </c>
      <c r="D46" s="12">
        <f>80506.79-20977.76</f>
        <v>59529.03</v>
      </c>
      <c r="E46" s="12">
        <f>30489.69-7933.76</f>
        <v>22555.93</v>
      </c>
      <c r="F46" s="12">
        <f t="shared" si="1"/>
        <v>-36973.1</v>
      </c>
    </row>
    <row r="47" spans="1:6">
      <c r="A47" s="5" t="s">
        <v>4</v>
      </c>
      <c r="B47" s="5" t="s">
        <v>22</v>
      </c>
      <c r="C47" s="7">
        <v>58</v>
      </c>
      <c r="D47" s="12">
        <v>40840.19</v>
      </c>
      <c r="E47" s="12">
        <v>2395.23</v>
      </c>
      <c r="F47" s="12">
        <f t="shared" si="1"/>
        <v>-38444.959999999999</v>
      </c>
    </row>
    <row r="48" spans="1:6">
      <c r="A48" s="5" t="s">
        <v>4</v>
      </c>
      <c r="B48" s="5" t="s">
        <v>22</v>
      </c>
      <c r="C48" s="7">
        <v>59</v>
      </c>
      <c r="D48" s="12">
        <f>73304.28-18971.63</f>
        <v>54332.649999999994</v>
      </c>
      <c r="E48" s="12">
        <f>15506.92-4005.48</f>
        <v>11501.44</v>
      </c>
      <c r="F48" s="12">
        <f t="shared" si="1"/>
        <v>-42831.209999999992</v>
      </c>
    </row>
    <row r="49" spans="1:6">
      <c r="A49" s="5" t="s">
        <v>4</v>
      </c>
      <c r="B49" s="5" t="s">
        <v>22</v>
      </c>
      <c r="C49" s="7">
        <v>60</v>
      </c>
      <c r="D49" s="12">
        <f>35256.62-7920.34</f>
        <v>27336.280000000002</v>
      </c>
      <c r="E49" s="12">
        <f>16225-3514.92</f>
        <v>12710.08</v>
      </c>
      <c r="F49" s="12">
        <f t="shared" si="1"/>
        <v>-14626.200000000003</v>
      </c>
    </row>
    <row r="50" spans="1:6">
      <c r="A50" s="5" t="s">
        <v>4</v>
      </c>
      <c r="B50" s="5" t="s">
        <v>22</v>
      </c>
      <c r="C50" s="7">
        <v>61</v>
      </c>
      <c r="D50" s="12">
        <v>13451.43</v>
      </c>
      <c r="E50" s="12">
        <v>6901.88</v>
      </c>
      <c r="F50" s="12">
        <f t="shared" si="1"/>
        <v>-6549.55</v>
      </c>
    </row>
    <row r="51" spans="1:6">
      <c r="A51" s="5" t="s">
        <v>4</v>
      </c>
      <c r="B51" s="5" t="s">
        <v>22</v>
      </c>
      <c r="C51" s="7">
        <v>64</v>
      </c>
      <c r="D51" s="12">
        <v>29026.54</v>
      </c>
      <c r="E51" s="12">
        <v>0</v>
      </c>
      <c r="F51" s="12">
        <f t="shared" si="1"/>
        <v>-29026.54</v>
      </c>
    </row>
    <row r="52" spans="1:6">
      <c r="A52" s="5" t="s">
        <v>4</v>
      </c>
      <c r="B52" s="5" t="s">
        <v>22</v>
      </c>
      <c r="C52" s="7">
        <v>65</v>
      </c>
      <c r="D52" s="12">
        <f>30583.42-6707.44</f>
        <v>23875.98</v>
      </c>
      <c r="E52" s="12">
        <f>17396.23-3887.69</f>
        <v>13508.539999999999</v>
      </c>
      <c r="F52" s="12">
        <f t="shared" si="1"/>
        <v>-10367.44</v>
      </c>
    </row>
    <row r="53" spans="1:6">
      <c r="A53" s="5" t="s">
        <v>4</v>
      </c>
      <c r="B53" s="5" t="s">
        <v>22</v>
      </c>
      <c r="C53" s="7">
        <v>66</v>
      </c>
      <c r="D53" s="12">
        <f>29353.07-6437.04</f>
        <v>22916.03</v>
      </c>
      <c r="E53" s="12">
        <f>11382.22-2501.89</f>
        <v>8880.33</v>
      </c>
      <c r="F53" s="12">
        <f t="shared" si="1"/>
        <v>-14035.699999999999</v>
      </c>
    </row>
    <row r="54" spans="1:6">
      <c r="A54" s="5" t="s">
        <v>4</v>
      </c>
      <c r="B54" s="5" t="s">
        <v>22</v>
      </c>
      <c r="C54" s="7">
        <v>67</v>
      </c>
      <c r="D54" s="12">
        <v>20838.349999999999</v>
      </c>
      <c r="E54" s="12">
        <v>8640.2099999999991</v>
      </c>
      <c r="F54" s="12">
        <f t="shared" si="1"/>
        <v>-12198.14</v>
      </c>
    </row>
    <row r="55" spans="1:6">
      <c r="A55" s="5" t="s">
        <v>4</v>
      </c>
      <c r="B55" s="5" t="s">
        <v>22</v>
      </c>
      <c r="C55" s="7">
        <v>68</v>
      </c>
      <c r="D55" s="12">
        <v>27605.17</v>
      </c>
      <c r="E55" s="12">
        <v>3070.68</v>
      </c>
      <c r="F55" s="12">
        <f t="shared" si="1"/>
        <v>-24534.489999999998</v>
      </c>
    </row>
    <row r="56" spans="1:6">
      <c r="A56" s="5" t="s">
        <v>4</v>
      </c>
      <c r="B56" s="5" t="s">
        <v>22</v>
      </c>
      <c r="C56" s="7">
        <v>69</v>
      </c>
      <c r="D56" s="12">
        <f>32361.94-7129.25</f>
        <v>25232.69</v>
      </c>
      <c r="E56" s="12">
        <f>10671.28-2408.6</f>
        <v>8262.68</v>
      </c>
      <c r="F56" s="12">
        <f t="shared" si="1"/>
        <v>-16970.009999999998</v>
      </c>
    </row>
    <row r="57" spans="1:6">
      <c r="A57" s="5" t="s">
        <v>4</v>
      </c>
      <c r="B57" s="5" t="s">
        <v>22</v>
      </c>
      <c r="C57" s="7">
        <v>70</v>
      </c>
      <c r="D57" s="12">
        <f>42609.66-9769.71</f>
        <v>32839.950000000004</v>
      </c>
      <c r="E57" s="12">
        <f>12800.13-3130.57</f>
        <v>9669.56</v>
      </c>
      <c r="F57" s="12">
        <f t="shared" si="1"/>
        <v>-23170.390000000007</v>
      </c>
    </row>
    <row r="58" spans="1:6">
      <c r="A58" s="5" t="s">
        <v>4</v>
      </c>
      <c r="B58" s="5" t="s">
        <v>22</v>
      </c>
      <c r="C58" s="7">
        <v>71</v>
      </c>
      <c r="D58" s="12">
        <f>72034.57-18530.01</f>
        <v>53504.560000000012</v>
      </c>
      <c r="E58" s="12">
        <f>10440.26-2701.68</f>
        <v>7738.58</v>
      </c>
      <c r="F58" s="12">
        <f t="shared" si="1"/>
        <v>-45765.98000000001</v>
      </c>
    </row>
    <row r="59" spans="1:6">
      <c r="A59" s="5" t="s">
        <v>4</v>
      </c>
      <c r="B59" s="5" t="s">
        <v>22</v>
      </c>
      <c r="C59" s="7">
        <v>72</v>
      </c>
      <c r="D59" s="12">
        <f>56681.57-14491.99</f>
        <v>42189.58</v>
      </c>
      <c r="E59" s="12">
        <f>18479.94-4414.88</f>
        <v>14065.059999999998</v>
      </c>
      <c r="F59" s="12">
        <f t="shared" si="1"/>
        <v>-28124.520000000004</v>
      </c>
    </row>
    <row r="60" spans="1:6">
      <c r="A60" s="5" t="s">
        <v>4</v>
      </c>
      <c r="B60" s="5" t="s">
        <v>22</v>
      </c>
      <c r="C60" s="7">
        <v>73</v>
      </c>
      <c r="D60" s="12">
        <v>8233.09</v>
      </c>
      <c r="E60" s="12">
        <v>0</v>
      </c>
      <c r="F60" s="12">
        <f t="shared" si="1"/>
        <v>-8233.09</v>
      </c>
    </row>
  </sheetData>
  <mergeCells count="7">
    <mergeCell ref="E4:E5"/>
    <mergeCell ref="F4:F5"/>
    <mergeCell ref="A2:F2"/>
    <mergeCell ref="A4:A5"/>
    <mergeCell ref="B4:B5"/>
    <mergeCell ref="C4:C5"/>
    <mergeCell ref="D4:D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39"/>
  <sheetViews>
    <sheetView tabSelected="1" zoomScaleNormal="100" workbookViewId="0">
      <selection activeCell="J15" sqref="J15"/>
    </sheetView>
  </sheetViews>
  <sheetFormatPr defaultRowHeight="15"/>
  <cols>
    <col min="1" max="1" width="5" customWidth="1"/>
    <col min="2" max="2" width="14.140625" style="4" customWidth="1"/>
    <col min="3" max="3" width="13.42578125" style="4" customWidth="1"/>
    <col min="4" max="4" width="5.140625" style="8" customWidth="1"/>
    <col min="5" max="5" width="11" style="4" customWidth="1"/>
    <col min="6" max="6" width="11.28515625" style="8" customWidth="1"/>
    <col min="7" max="7" width="13.28515625" style="8" customWidth="1"/>
    <col min="8" max="8" width="12.5703125" style="8" customWidth="1"/>
    <col min="9" max="11" width="11.28515625" style="8" customWidth="1"/>
    <col min="12" max="13" width="12.42578125" style="8" customWidth="1"/>
    <col min="14" max="14" width="13.7109375" style="8" customWidth="1"/>
    <col min="15" max="15" width="11.28515625" style="8" customWidth="1"/>
    <col min="16" max="16" width="13.140625" style="8" customWidth="1"/>
    <col min="17" max="17" width="14.7109375" style="8" customWidth="1"/>
  </cols>
  <sheetData>
    <row r="1" spans="1:17" ht="15" customHeight="1">
      <c r="A1" s="24" t="s">
        <v>36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</row>
    <row r="2" spans="1:17">
      <c r="Q2" s="8" t="s">
        <v>11</v>
      </c>
    </row>
    <row r="3" spans="1:17" s="17" customFormat="1" ht="22.5" customHeight="1">
      <c r="A3" s="39" t="s">
        <v>9</v>
      </c>
      <c r="B3" s="33" t="s">
        <v>0</v>
      </c>
      <c r="C3" s="34"/>
      <c r="D3" s="35"/>
      <c r="E3" s="41"/>
      <c r="F3" s="27" t="s">
        <v>1</v>
      </c>
      <c r="G3" s="30" t="s">
        <v>21</v>
      </c>
      <c r="H3" s="31"/>
      <c r="I3" s="31"/>
      <c r="J3" s="31"/>
      <c r="K3" s="31"/>
      <c r="L3" s="31"/>
      <c r="M3" s="31"/>
      <c r="N3" s="31"/>
      <c r="O3" s="31"/>
      <c r="P3" s="31"/>
      <c r="Q3" s="32"/>
    </row>
    <row r="4" spans="1:17" s="6" customFormat="1" ht="49.5" customHeight="1">
      <c r="A4" s="40"/>
      <c r="B4" s="36"/>
      <c r="C4" s="37"/>
      <c r="D4" s="38"/>
      <c r="E4" s="41"/>
      <c r="F4" s="29"/>
      <c r="G4" s="46" t="s">
        <v>2</v>
      </c>
      <c r="H4" s="46" t="s">
        <v>12</v>
      </c>
      <c r="I4" s="46" t="s">
        <v>13</v>
      </c>
      <c r="J4" s="46" t="s">
        <v>14</v>
      </c>
      <c r="K4" s="46" t="s">
        <v>15</v>
      </c>
      <c r="L4" s="46" t="s">
        <v>16</v>
      </c>
      <c r="M4" s="46" t="s">
        <v>17</v>
      </c>
      <c r="N4" s="46" t="s">
        <v>18</v>
      </c>
      <c r="O4" s="46" t="s">
        <v>19</v>
      </c>
      <c r="P4" s="46" t="s">
        <v>3</v>
      </c>
      <c r="Q4" s="7" t="s">
        <v>20</v>
      </c>
    </row>
    <row r="5" spans="1:17" s="6" customFormat="1" ht="37.5" customHeight="1">
      <c r="A5" s="43" t="s">
        <v>33</v>
      </c>
      <c r="B5" s="44"/>
      <c r="C5" s="44"/>
      <c r="D5" s="44"/>
      <c r="E5" s="44"/>
      <c r="F5" s="45"/>
      <c r="G5" s="7" t="s">
        <v>34</v>
      </c>
      <c r="H5" s="42" t="s">
        <v>28</v>
      </c>
      <c r="I5" s="42" t="s">
        <v>29</v>
      </c>
      <c r="J5" s="42" t="s">
        <v>29</v>
      </c>
      <c r="K5" s="42" t="s">
        <v>29</v>
      </c>
      <c r="L5" s="42" t="s">
        <v>35</v>
      </c>
      <c r="M5" s="42" t="s">
        <v>29</v>
      </c>
      <c r="N5" s="42" t="s">
        <v>30</v>
      </c>
      <c r="O5" s="42" t="s">
        <v>31</v>
      </c>
      <c r="P5" s="42" t="s">
        <v>32</v>
      </c>
      <c r="Q5" s="46" t="s">
        <v>29</v>
      </c>
    </row>
    <row r="6" spans="1:17">
      <c r="A6" s="27">
        <v>1</v>
      </c>
      <c r="B6" s="27" t="s">
        <v>4</v>
      </c>
      <c r="C6" s="27" t="s">
        <v>5</v>
      </c>
      <c r="D6" s="27">
        <v>1</v>
      </c>
      <c r="E6" s="5" t="s">
        <v>6</v>
      </c>
      <c r="F6" s="12">
        <v>145886.66</v>
      </c>
      <c r="G6" s="12">
        <f>F6*0.29/14.66</f>
        <v>2885.8889085948158</v>
      </c>
      <c r="H6" s="12">
        <f>F6*2.28/14.66</f>
        <v>22689.05762619372</v>
      </c>
      <c r="I6" s="12">
        <f>F6*1.85/14.66</f>
        <v>18409.980968622101</v>
      </c>
      <c r="J6" s="12">
        <f>F6*1.19/14.66</f>
        <v>11842.095866302865</v>
      </c>
      <c r="K6" s="12">
        <f>F6*2.05/14.66</f>
        <v>20400.24918144611</v>
      </c>
      <c r="L6" s="12">
        <f>F6*0.9/14.66</f>
        <v>8956.2069577080492</v>
      </c>
      <c r="M6" s="12">
        <f>F6*0.78/14.66</f>
        <v>7762.0460300136428</v>
      </c>
      <c r="N6" s="12">
        <f>F6*0.06/14.66</f>
        <v>597.0804638472033</v>
      </c>
      <c r="O6" s="12">
        <f>F6*0.37/14.66</f>
        <v>3681.9961937244202</v>
      </c>
      <c r="P6" s="12">
        <f>F6*2.23/14.66</f>
        <v>22191.490572987725</v>
      </c>
      <c r="Q6" s="12">
        <f>F6*2.66/14.66</f>
        <v>26470.567230559347</v>
      </c>
    </row>
    <row r="7" spans="1:17">
      <c r="A7" s="28"/>
      <c r="B7" s="28"/>
      <c r="C7" s="28"/>
      <c r="D7" s="28"/>
      <c r="E7" s="5" t="s">
        <v>7</v>
      </c>
      <c r="F7" s="12">
        <v>132694.96</v>
      </c>
      <c r="G7" s="12">
        <f>F7*0.29/14.66</f>
        <v>2624.9344065484311</v>
      </c>
      <c r="H7" s="12">
        <f>F7*2.28/14.66</f>
        <v>20637.415334242833</v>
      </c>
      <c r="I7" s="12">
        <f>F7*1.85/14.66</f>
        <v>16745.271214188269</v>
      </c>
      <c r="J7" s="12">
        <f>F7*1.19/14.66</f>
        <v>10771.282564802183</v>
      </c>
      <c r="K7" s="12">
        <f>F7*2.05/14.66</f>
        <v>18555.57080491132</v>
      </c>
      <c r="L7" s="12">
        <f>F7*0.9/14.66</f>
        <v>8146.3481582537515</v>
      </c>
      <c r="M7" s="12">
        <f>F7*0.78/14.66</f>
        <v>7060.1684038199173</v>
      </c>
      <c r="N7" s="12">
        <f>F7*0.06/14.66</f>
        <v>543.08987721691676</v>
      </c>
      <c r="O7" s="12">
        <f>F7*0.37/14.66</f>
        <v>3349.0542428376534</v>
      </c>
      <c r="P7" s="12">
        <f>F7*2.23/14.66</f>
        <v>20184.840436562074</v>
      </c>
      <c r="Q7" s="12">
        <f>F7*2.66/14.66</f>
        <v>24076.984556616644</v>
      </c>
    </row>
    <row r="8" spans="1:17" ht="25.5" customHeight="1">
      <c r="A8" s="29"/>
      <c r="B8" s="29"/>
      <c r="C8" s="29"/>
      <c r="D8" s="29"/>
      <c r="E8" s="5" t="s">
        <v>8</v>
      </c>
      <c r="F8" s="15">
        <f>F7-F6</f>
        <v>-13191.700000000012</v>
      </c>
      <c r="G8" s="15">
        <f t="shared" ref="G8:Q8" si="0">G7-G6</f>
        <v>-260.95450204638473</v>
      </c>
      <c r="H8" s="15">
        <f t="shared" si="0"/>
        <v>-2051.6422919508877</v>
      </c>
      <c r="I8" s="15">
        <f t="shared" si="0"/>
        <v>-1664.7097544338321</v>
      </c>
      <c r="J8" s="15">
        <f t="shared" si="0"/>
        <v>-1070.8133015006824</v>
      </c>
      <c r="K8" s="15">
        <f t="shared" si="0"/>
        <v>-1844.67837653479</v>
      </c>
      <c r="L8" s="15">
        <f t="shared" si="0"/>
        <v>-809.8587994542977</v>
      </c>
      <c r="M8" s="15">
        <f t="shared" si="0"/>
        <v>-701.87762619372552</v>
      </c>
      <c r="N8" s="15">
        <f t="shared" si="0"/>
        <v>-53.990586630286543</v>
      </c>
      <c r="O8" s="15">
        <f t="shared" si="0"/>
        <v>-332.94195088676679</v>
      </c>
      <c r="P8" s="15">
        <f t="shared" si="0"/>
        <v>-2006.650136425651</v>
      </c>
      <c r="Q8" s="15">
        <f t="shared" si="0"/>
        <v>-2393.582673942703</v>
      </c>
    </row>
    <row r="9" spans="1:17" ht="15.75" customHeight="1">
      <c r="A9" s="27">
        <v>2</v>
      </c>
      <c r="B9" s="27" t="s">
        <v>4</v>
      </c>
      <c r="C9" s="27" t="s">
        <v>5</v>
      </c>
      <c r="D9" s="27">
        <v>2</v>
      </c>
      <c r="E9" s="5" t="s">
        <v>6</v>
      </c>
      <c r="F9" s="12">
        <v>141674.6</v>
      </c>
      <c r="G9" s="12">
        <f t="shared" ref="G9:G168" si="1">F9*0.29/14.66</f>
        <v>2802.5671214188264</v>
      </c>
      <c r="H9" s="12">
        <f t="shared" ref="H9:H168" si="2">F9*2.28/14.66</f>
        <v>22033.975989085946</v>
      </c>
      <c r="I9" s="12">
        <f t="shared" ref="I9:I168" si="3">F9*1.85/14.66</f>
        <v>17878.44542974079</v>
      </c>
      <c r="J9" s="12">
        <f t="shared" ref="J9:J168" si="4">F9*1.19/14.66</f>
        <v>11500.189222373807</v>
      </c>
      <c r="K9" s="12">
        <f t="shared" ref="K9:K168" si="5">F9*2.05/14.66</f>
        <v>19811.250341064118</v>
      </c>
      <c r="L9" s="12">
        <f t="shared" ref="L9:L168" si="6">F9*0.9/14.66</f>
        <v>8697.6221009549809</v>
      </c>
      <c r="M9" s="12">
        <f t="shared" ref="M9:M168" si="7">F9*0.78/14.66</f>
        <v>7537.939154160983</v>
      </c>
      <c r="N9" s="12">
        <f t="shared" ref="N9:N168" si="8">F9*0.06/14.66</f>
        <v>579.84147339699871</v>
      </c>
      <c r="O9" s="12">
        <f t="shared" ref="O9:O168" si="9">F9*0.37/14.66</f>
        <v>3575.6890859481582</v>
      </c>
      <c r="P9" s="12">
        <f t="shared" ref="P9:P168" si="10">F9*2.23/14.66</f>
        <v>21550.774761255117</v>
      </c>
      <c r="Q9" s="12">
        <f t="shared" ref="Q9:Q168" si="11">F9*2.66/14.66</f>
        <v>25706.305320600277</v>
      </c>
    </row>
    <row r="10" spans="1:17">
      <c r="A10" s="28"/>
      <c r="B10" s="28"/>
      <c r="C10" s="28"/>
      <c r="D10" s="28"/>
      <c r="E10" s="5" t="s">
        <v>7</v>
      </c>
      <c r="F10" s="12">
        <v>119005.83</v>
      </c>
      <c r="G10" s="12">
        <f>F10*0.29/14.66</f>
        <v>2354.1398840381989</v>
      </c>
      <c r="H10" s="12">
        <f>F10*2.28/14.66</f>
        <v>18508.41012278308</v>
      </c>
      <c r="I10" s="12">
        <f>F10*1.85/14.66</f>
        <v>15017.7889154161</v>
      </c>
      <c r="J10" s="12">
        <f>F10*1.19/14.66</f>
        <v>9660.0912482946806</v>
      </c>
      <c r="K10" s="12">
        <f>F10*2.05/14.66</f>
        <v>16641.33366302865</v>
      </c>
      <c r="L10" s="12">
        <f>F10*0.9/14.66</f>
        <v>7305.9513642564807</v>
      </c>
      <c r="M10" s="12">
        <f>F10*0.78/14.66</f>
        <v>6331.8245156889498</v>
      </c>
      <c r="N10" s="12">
        <f>F10*0.06/14.66</f>
        <v>487.06342428376536</v>
      </c>
      <c r="O10" s="12">
        <f>F10*0.37/14.66</f>
        <v>3003.5577830832194</v>
      </c>
      <c r="P10" s="12">
        <f>F10*2.23/14.66</f>
        <v>18102.523935879944</v>
      </c>
      <c r="Q10" s="12">
        <f>F10*2.66/14.66</f>
        <v>21593.145143246933</v>
      </c>
    </row>
    <row r="11" spans="1:17" ht="24" customHeight="1">
      <c r="A11" s="29"/>
      <c r="B11" s="29"/>
      <c r="C11" s="29"/>
      <c r="D11" s="29"/>
      <c r="E11" s="5" t="s">
        <v>8</v>
      </c>
      <c r="F11" s="15">
        <f t="shared" ref="F11:Q11" si="12">F10-F9</f>
        <v>-22668.770000000004</v>
      </c>
      <c r="G11" s="15">
        <f t="shared" si="12"/>
        <v>-448.4272373806275</v>
      </c>
      <c r="H11" s="15">
        <f t="shared" si="12"/>
        <v>-3525.5658663028662</v>
      </c>
      <c r="I11" s="15">
        <f t="shared" si="12"/>
        <v>-2860.6565143246899</v>
      </c>
      <c r="J11" s="15">
        <f t="shared" si="12"/>
        <v>-1840.0979740791263</v>
      </c>
      <c r="K11" s="15">
        <f t="shared" si="12"/>
        <v>-3169.9166780354681</v>
      </c>
      <c r="L11" s="15">
        <f t="shared" si="12"/>
        <v>-1391.6707366985001</v>
      </c>
      <c r="M11" s="15">
        <f t="shared" si="12"/>
        <v>-1206.1146384720332</v>
      </c>
      <c r="N11" s="15">
        <f t="shared" si="12"/>
        <v>-92.778049113233351</v>
      </c>
      <c r="O11" s="15">
        <f t="shared" si="12"/>
        <v>-572.13130286493879</v>
      </c>
      <c r="P11" s="15">
        <f t="shared" si="12"/>
        <v>-3448.250825375173</v>
      </c>
      <c r="Q11" s="15">
        <f t="shared" si="12"/>
        <v>-4113.1601773533439</v>
      </c>
    </row>
    <row r="12" spans="1:17">
      <c r="A12" s="27">
        <v>3</v>
      </c>
      <c r="B12" s="27" t="s">
        <v>4</v>
      </c>
      <c r="C12" s="27" t="s">
        <v>5</v>
      </c>
      <c r="D12" s="27">
        <v>3</v>
      </c>
      <c r="E12" s="5" t="s">
        <v>6</v>
      </c>
      <c r="F12" s="12">
        <v>134645.01999999999</v>
      </c>
      <c r="G12" s="12">
        <f t="shared" si="1"/>
        <v>2663.5099454297406</v>
      </c>
      <c r="H12" s="12">
        <f t="shared" si="2"/>
        <v>20940.69888130968</v>
      </c>
      <c r="I12" s="12">
        <f t="shared" si="3"/>
        <v>16991.356548431104</v>
      </c>
      <c r="J12" s="12">
        <f t="shared" si="4"/>
        <v>10929.575293315142</v>
      </c>
      <c r="K12" s="12">
        <f t="shared" si="5"/>
        <v>18828.259959072304</v>
      </c>
      <c r="L12" s="12">
        <f t="shared" si="6"/>
        <v>8266.0653478854019</v>
      </c>
      <c r="M12" s="12">
        <f t="shared" si="7"/>
        <v>7163.9233015006812</v>
      </c>
      <c r="N12" s="12">
        <f t="shared" si="8"/>
        <v>551.07102319236014</v>
      </c>
      <c r="O12" s="12">
        <f t="shared" si="9"/>
        <v>3398.2713096862208</v>
      </c>
      <c r="P12" s="12">
        <f t="shared" si="10"/>
        <v>20481.473028649387</v>
      </c>
      <c r="Q12" s="12">
        <f t="shared" si="11"/>
        <v>24430.815361527966</v>
      </c>
    </row>
    <row r="13" spans="1:17">
      <c r="A13" s="28"/>
      <c r="B13" s="28"/>
      <c r="C13" s="28"/>
      <c r="D13" s="28"/>
      <c r="E13" s="5" t="s">
        <v>7</v>
      </c>
      <c r="F13" s="12">
        <v>106912.07</v>
      </c>
      <c r="G13" s="12">
        <f>F13*0.29/14.66</f>
        <v>2114.9045225102318</v>
      </c>
      <c r="H13" s="12">
        <f>F13*2.28/14.66</f>
        <v>16627.525211459753</v>
      </c>
      <c r="I13" s="12">
        <f>F13*1.85/14.66</f>
        <v>13491.632298772171</v>
      </c>
      <c r="J13" s="12">
        <f>F13*1.19/14.66</f>
        <v>8678.401316507503</v>
      </c>
      <c r="K13" s="12">
        <f>F13*2.05/14.66</f>
        <v>14950.187141882672</v>
      </c>
      <c r="L13" s="12">
        <f>F13*0.9/14.66</f>
        <v>6563.4967939972721</v>
      </c>
      <c r="M13" s="12">
        <f>F13*0.78/14.66</f>
        <v>5688.3638881309689</v>
      </c>
      <c r="N13" s="12">
        <f>F13*0.06/14.66</f>
        <v>437.56645293315148</v>
      </c>
      <c r="O13" s="12">
        <f>F13*0.37/14.66</f>
        <v>2698.3264597544339</v>
      </c>
      <c r="P13" s="12">
        <f>F13*2.23/14.66</f>
        <v>16262.886500682129</v>
      </c>
      <c r="Q13" s="12">
        <f>F13*2.66/14.66</f>
        <v>19398.779413369717</v>
      </c>
    </row>
    <row r="14" spans="1:17" ht="27.75" customHeight="1">
      <c r="A14" s="29"/>
      <c r="B14" s="29"/>
      <c r="C14" s="29"/>
      <c r="D14" s="29"/>
      <c r="E14" s="5" t="s">
        <v>8</v>
      </c>
      <c r="F14" s="15">
        <f t="shared" ref="F14:Q14" si="13">F13-F12</f>
        <v>-27732.949999999983</v>
      </c>
      <c r="G14" s="15">
        <f t="shared" si="13"/>
        <v>-548.60542291950878</v>
      </c>
      <c r="H14" s="15">
        <f t="shared" si="13"/>
        <v>-4313.1736698499262</v>
      </c>
      <c r="I14" s="15">
        <f t="shared" si="13"/>
        <v>-3499.7242496589333</v>
      </c>
      <c r="J14" s="15">
        <f t="shared" si="13"/>
        <v>-2251.1739768076386</v>
      </c>
      <c r="K14" s="15">
        <f t="shared" si="13"/>
        <v>-3878.0728171896317</v>
      </c>
      <c r="L14" s="15">
        <f t="shared" si="13"/>
        <v>-1702.5685538881298</v>
      </c>
      <c r="M14" s="15">
        <f t="shared" si="13"/>
        <v>-1475.5594133697123</v>
      </c>
      <c r="N14" s="15">
        <f t="shared" si="13"/>
        <v>-113.50457025920866</v>
      </c>
      <c r="O14" s="15">
        <f t="shared" si="13"/>
        <v>-699.94484993178685</v>
      </c>
      <c r="P14" s="15">
        <f t="shared" si="13"/>
        <v>-4218.586527967258</v>
      </c>
      <c r="Q14" s="15">
        <f t="shared" si="13"/>
        <v>-5032.0359481582491</v>
      </c>
    </row>
    <row r="15" spans="1:17">
      <c r="A15" s="27">
        <v>4</v>
      </c>
      <c r="B15" s="27" t="s">
        <v>4</v>
      </c>
      <c r="C15" s="27" t="s">
        <v>5</v>
      </c>
      <c r="D15" s="27">
        <v>4</v>
      </c>
      <c r="E15" s="5" t="s">
        <v>6</v>
      </c>
      <c r="F15" s="12">
        <v>138158.66</v>
      </c>
      <c r="G15" s="12">
        <f t="shared" si="1"/>
        <v>2733.0157844474757</v>
      </c>
      <c r="H15" s="12">
        <f t="shared" si="2"/>
        <v>21487.158581173258</v>
      </c>
      <c r="I15" s="12">
        <f t="shared" si="3"/>
        <v>17434.755866302865</v>
      </c>
      <c r="J15" s="12">
        <f t="shared" si="4"/>
        <v>11214.788908594815</v>
      </c>
      <c r="K15" s="12">
        <f t="shared" si="5"/>
        <v>19319.594338335606</v>
      </c>
      <c r="L15" s="12">
        <f t="shared" si="6"/>
        <v>8481.7731241473393</v>
      </c>
      <c r="M15" s="12">
        <f t="shared" si="7"/>
        <v>7350.8700409276953</v>
      </c>
      <c r="N15" s="12">
        <f t="shared" si="8"/>
        <v>565.45154160982258</v>
      </c>
      <c r="O15" s="12">
        <f t="shared" si="9"/>
        <v>3486.9511732605729</v>
      </c>
      <c r="P15" s="12">
        <f t="shared" si="10"/>
        <v>21015.948963165076</v>
      </c>
      <c r="Q15" s="12">
        <f t="shared" si="11"/>
        <v>25068.351678035469</v>
      </c>
    </row>
    <row r="16" spans="1:17">
      <c r="A16" s="28"/>
      <c r="B16" s="28"/>
      <c r="C16" s="28"/>
      <c r="D16" s="28"/>
      <c r="E16" s="5" t="s">
        <v>7</v>
      </c>
      <c r="F16" s="12">
        <v>107404.01</v>
      </c>
      <c r="G16" s="12">
        <f>F16*0.29/14.66</f>
        <v>2124.635941336971</v>
      </c>
      <c r="H16" s="12">
        <f>F16*2.28/14.66</f>
        <v>16704.03429740791</v>
      </c>
      <c r="I16" s="12">
        <f>F16*1.85/14.66</f>
        <v>13553.712039563437</v>
      </c>
      <c r="J16" s="12">
        <f>F16*1.19/14.66</f>
        <v>8718.3336903137788</v>
      </c>
      <c r="K16" s="12">
        <f>F16*2.05/14.66</f>
        <v>15018.978206002726</v>
      </c>
      <c r="L16" s="12">
        <f>F16*0.9/14.66</f>
        <v>6593.6977489768069</v>
      </c>
      <c r="M16" s="12">
        <f>F16*0.78/14.66</f>
        <v>5714.5380491132337</v>
      </c>
      <c r="N16" s="12">
        <f>F16*0.06/14.66</f>
        <v>439.57984993178712</v>
      </c>
      <c r="O16" s="12">
        <f>F16*0.37/14.66</f>
        <v>2710.7424079126872</v>
      </c>
      <c r="P16" s="12">
        <f>F16*2.23/14.66</f>
        <v>16337.71775579809</v>
      </c>
      <c r="Q16" s="12">
        <f>F16*2.66/14.66</f>
        <v>19488.040013642563</v>
      </c>
    </row>
    <row r="17" spans="1:17" ht="23.25" customHeight="1">
      <c r="A17" s="29"/>
      <c r="B17" s="29"/>
      <c r="C17" s="29"/>
      <c r="D17" s="29"/>
      <c r="E17" s="5" t="s">
        <v>8</v>
      </c>
      <c r="F17" s="15">
        <f t="shared" ref="F17:Q17" si="14">F16-F15</f>
        <v>-30754.650000000009</v>
      </c>
      <c r="G17" s="15">
        <f t="shared" si="14"/>
        <v>-608.37984311050468</v>
      </c>
      <c r="H17" s="15">
        <f t="shared" si="14"/>
        <v>-4783.1242837653481</v>
      </c>
      <c r="I17" s="15">
        <f t="shared" si="14"/>
        <v>-3881.0438267394275</v>
      </c>
      <c r="J17" s="15">
        <f t="shared" si="14"/>
        <v>-2496.4552182810367</v>
      </c>
      <c r="K17" s="15">
        <f t="shared" si="14"/>
        <v>-4300.6161323328797</v>
      </c>
      <c r="L17" s="15">
        <f t="shared" si="14"/>
        <v>-1888.0753751705324</v>
      </c>
      <c r="M17" s="15">
        <f t="shared" si="14"/>
        <v>-1636.3319918144616</v>
      </c>
      <c r="N17" s="15">
        <f t="shared" si="14"/>
        <v>-125.87169167803546</v>
      </c>
      <c r="O17" s="15">
        <f t="shared" si="14"/>
        <v>-776.20876534788567</v>
      </c>
      <c r="P17" s="15">
        <f t="shared" si="14"/>
        <v>-4678.2312073669855</v>
      </c>
      <c r="Q17" s="15">
        <f t="shared" si="14"/>
        <v>-5580.3116643929061</v>
      </c>
    </row>
    <row r="18" spans="1:17" ht="15.75" customHeight="1">
      <c r="A18" s="27">
        <v>5</v>
      </c>
      <c r="B18" s="27" t="s">
        <v>4</v>
      </c>
      <c r="C18" s="27" t="s">
        <v>5</v>
      </c>
      <c r="D18" s="27">
        <v>7</v>
      </c>
      <c r="E18" s="5" t="s">
        <v>6</v>
      </c>
      <c r="F18" s="12">
        <v>135976.32999999999</v>
      </c>
      <c r="G18" s="12">
        <f t="shared" si="1"/>
        <v>2689.8455457025916</v>
      </c>
      <c r="H18" s="12">
        <f t="shared" si="2"/>
        <v>21147.751186903137</v>
      </c>
      <c r="I18" s="12">
        <f t="shared" si="3"/>
        <v>17159.35951568895</v>
      </c>
      <c r="J18" s="12">
        <f t="shared" si="4"/>
        <v>11037.642066848566</v>
      </c>
      <c r="K18" s="12">
        <f t="shared" si="5"/>
        <v>19014.425409276941</v>
      </c>
      <c r="L18" s="12">
        <f t="shared" si="6"/>
        <v>8347.7965211459741</v>
      </c>
      <c r="M18" s="12">
        <f t="shared" si="7"/>
        <v>7234.7569849931779</v>
      </c>
      <c r="N18" s="12">
        <f t="shared" si="8"/>
        <v>556.51976807639824</v>
      </c>
      <c r="O18" s="12">
        <f t="shared" si="9"/>
        <v>3431.8719031377896</v>
      </c>
      <c r="P18" s="12">
        <f t="shared" si="10"/>
        <v>20683.984713506135</v>
      </c>
      <c r="Q18" s="12">
        <f t="shared" si="11"/>
        <v>24672.376384720326</v>
      </c>
    </row>
    <row r="19" spans="1:17">
      <c r="A19" s="28"/>
      <c r="B19" s="28"/>
      <c r="C19" s="28"/>
      <c r="D19" s="28"/>
      <c r="E19" s="5" t="s">
        <v>7</v>
      </c>
      <c r="F19" s="12">
        <v>106541.95</v>
      </c>
      <c r="G19" s="12">
        <f>F19*0.29/14.66</f>
        <v>2107.5829126875851</v>
      </c>
      <c r="H19" s="12">
        <f>F19*2.28/14.66</f>
        <v>16569.962210095495</v>
      </c>
      <c r="I19" s="12">
        <f>F19*1.85/14.66</f>
        <v>13444.925477489769</v>
      </c>
      <c r="J19" s="12">
        <f>F19*1.19/14.66</f>
        <v>8648.3574693042283</v>
      </c>
      <c r="K19" s="12">
        <f>F19*2.05/14.66</f>
        <v>14898.430934515687</v>
      </c>
      <c r="L19" s="12">
        <f>F19*0.9/14.66</f>
        <v>6540.7745566166441</v>
      </c>
      <c r="M19" s="12">
        <f>F19*0.78/14.66</f>
        <v>5668.671282401092</v>
      </c>
      <c r="N19" s="12">
        <f>F19*0.06/14.66</f>
        <v>436.05163710777623</v>
      </c>
      <c r="O19" s="12">
        <f>F19*0.37/14.66</f>
        <v>2688.9850954979534</v>
      </c>
      <c r="P19" s="12">
        <f>F19*2.23/14.66</f>
        <v>16206.585845839018</v>
      </c>
      <c r="Q19" s="12">
        <f>F19*2.66/14.66</f>
        <v>19331.622578444749</v>
      </c>
    </row>
    <row r="20" spans="1:17" ht="27" customHeight="1">
      <c r="A20" s="29"/>
      <c r="B20" s="29"/>
      <c r="C20" s="29"/>
      <c r="D20" s="29"/>
      <c r="E20" s="5" t="s">
        <v>8</v>
      </c>
      <c r="F20" s="15">
        <f t="shared" ref="F20:Q20" si="15">F19-F18</f>
        <v>-29434.37999999999</v>
      </c>
      <c r="G20" s="15">
        <f t="shared" si="15"/>
        <v>-582.26263301500649</v>
      </c>
      <c r="H20" s="15">
        <f t="shared" si="15"/>
        <v>-4577.788976807642</v>
      </c>
      <c r="I20" s="15">
        <f t="shared" si="15"/>
        <v>-3714.4340381991806</v>
      </c>
      <c r="J20" s="15">
        <f t="shared" si="15"/>
        <v>-2389.2845975443379</v>
      </c>
      <c r="K20" s="15">
        <f t="shared" si="15"/>
        <v>-4115.9944747612535</v>
      </c>
      <c r="L20" s="15">
        <f t="shared" si="15"/>
        <v>-1807.02196452933</v>
      </c>
      <c r="M20" s="15">
        <f t="shared" si="15"/>
        <v>-1566.0857025920859</v>
      </c>
      <c r="N20" s="15">
        <f t="shared" si="15"/>
        <v>-120.46813096862201</v>
      </c>
      <c r="O20" s="15">
        <f t="shared" si="15"/>
        <v>-742.88680763983621</v>
      </c>
      <c r="P20" s="15">
        <f t="shared" si="15"/>
        <v>-4477.3988676671179</v>
      </c>
      <c r="Q20" s="15">
        <f t="shared" si="15"/>
        <v>-5340.7538062755775</v>
      </c>
    </row>
    <row r="21" spans="1:17" ht="15" customHeight="1">
      <c r="A21" s="27">
        <v>6</v>
      </c>
      <c r="B21" s="27" t="s">
        <v>4</v>
      </c>
      <c r="C21" s="27" t="s">
        <v>5</v>
      </c>
      <c r="D21" s="27">
        <v>8</v>
      </c>
      <c r="E21" s="5" t="s">
        <v>6</v>
      </c>
      <c r="F21" s="12">
        <v>139893.09</v>
      </c>
      <c r="G21" s="12">
        <f t="shared" si="1"/>
        <v>2767.3257912687582</v>
      </c>
      <c r="H21" s="12">
        <f t="shared" si="2"/>
        <v>21756.906221009547</v>
      </c>
      <c r="I21" s="12">
        <f t="shared" si="3"/>
        <v>17653.630047748979</v>
      </c>
      <c r="J21" s="12">
        <f t="shared" si="4"/>
        <v>11355.578246930421</v>
      </c>
      <c r="K21" s="12">
        <f t="shared" si="5"/>
        <v>19562.130593451566</v>
      </c>
      <c r="L21" s="12">
        <f t="shared" si="6"/>
        <v>8588.2524556616645</v>
      </c>
      <c r="M21" s="12">
        <f t="shared" si="7"/>
        <v>7443.1521282401091</v>
      </c>
      <c r="N21" s="12">
        <f t="shared" si="8"/>
        <v>572.55016371077761</v>
      </c>
      <c r="O21" s="12">
        <f t="shared" si="9"/>
        <v>3530.7260095497954</v>
      </c>
      <c r="P21" s="12">
        <f t="shared" si="10"/>
        <v>21279.781084583901</v>
      </c>
      <c r="Q21" s="12">
        <f t="shared" si="11"/>
        <v>25383.057257844477</v>
      </c>
    </row>
    <row r="22" spans="1:17">
      <c r="A22" s="28"/>
      <c r="B22" s="28"/>
      <c r="C22" s="28"/>
      <c r="D22" s="28"/>
      <c r="E22" s="5" t="s">
        <v>7</v>
      </c>
      <c r="F22" s="12">
        <v>115472.37</v>
      </c>
      <c r="G22" s="12">
        <f>F22*0.29/14.66</f>
        <v>2284.2419713506133</v>
      </c>
      <c r="H22" s="12">
        <f>F22*2.28/14.66</f>
        <v>17958.86791268758</v>
      </c>
      <c r="I22" s="12">
        <f>F22*1.85/14.66</f>
        <v>14571.888437926331</v>
      </c>
      <c r="J22" s="12">
        <f>F22*1.19/14.66</f>
        <v>9373.2687789904485</v>
      </c>
      <c r="K22" s="12">
        <f>F22*2.05/14.66</f>
        <v>16147.227728512958</v>
      </c>
      <c r="L22" s="12">
        <f>F22*0.9/14.66</f>
        <v>7089.0268076398361</v>
      </c>
      <c r="M22" s="12">
        <f>F22*0.78/14.66</f>
        <v>6143.8232332878579</v>
      </c>
      <c r="N22" s="12">
        <f>F22*0.06/14.66</f>
        <v>472.60178717598905</v>
      </c>
      <c r="O22" s="12">
        <f>F22*0.37/14.66</f>
        <v>2914.3776875852659</v>
      </c>
      <c r="P22" s="12">
        <f>F22*2.23/14.66</f>
        <v>17565.033090040928</v>
      </c>
      <c r="Q22" s="12">
        <f>F22*2.66/14.66</f>
        <v>20952.012564802186</v>
      </c>
    </row>
    <row r="23" spans="1:17" ht="24" customHeight="1">
      <c r="A23" s="29"/>
      <c r="B23" s="29"/>
      <c r="C23" s="29"/>
      <c r="D23" s="29"/>
      <c r="E23" s="5" t="s">
        <v>8</v>
      </c>
      <c r="F23" s="15">
        <f t="shared" ref="F23:Q23" si="16">F22-F21</f>
        <v>-24420.720000000001</v>
      </c>
      <c r="G23" s="15">
        <f t="shared" si="16"/>
        <v>-483.08381991814485</v>
      </c>
      <c r="H23" s="15">
        <f t="shared" si="16"/>
        <v>-3798.0383083219676</v>
      </c>
      <c r="I23" s="15">
        <f t="shared" si="16"/>
        <v>-3081.7416098226477</v>
      </c>
      <c r="J23" s="15">
        <f t="shared" si="16"/>
        <v>-1982.3094679399728</v>
      </c>
      <c r="K23" s="15">
        <f t="shared" si="16"/>
        <v>-3414.9028649386073</v>
      </c>
      <c r="L23" s="15">
        <f t="shared" si="16"/>
        <v>-1499.2256480218284</v>
      </c>
      <c r="M23" s="15">
        <f t="shared" si="16"/>
        <v>-1299.3288949522512</v>
      </c>
      <c r="N23" s="15">
        <f t="shared" si="16"/>
        <v>-99.948376534788565</v>
      </c>
      <c r="O23" s="15">
        <f t="shared" si="16"/>
        <v>-616.34832196452953</v>
      </c>
      <c r="P23" s="15">
        <f t="shared" si="16"/>
        <v>-3714.7479945429732</v>
      </c>
      <c r="Q23" s="15">
        <f t="shared" si="16"/>
        <v>-4431.0446930422913</v>
      </c>
    </row>
    <row r="24" spans="1:17" ht="15" customHeight="1">
      <c r="A24" s="27">
        <v>7</v>
      </c>
      <c r="B24" s="27" t="s">
        <v>4</v>
      </c>
      <c r="C24" s="27" t="s">
        <v>5</v>
      </c>
      <c r="D24" s="27">
        <v>9</v>
      </c>
      <c r="E24" s="5" t="s">
        <v>6</v>
      </c>
      <c r="F24" s="12">
        <v>133023.62</v>
      </c>
      <c r="G24" s="12">
        <f t="shared" si="1"/>
        <v>2631.4358663028647</v>
      </c>
      <c r="H24" s="12">
        <f t="shared" si="2"/>
        <v>20688.530259208728</v>
      </c>
      <c r="I24" s="12">
        <f t="shared" si="3"/>
        <v>16786.746043656207</v>
      </c>
      <c r="J24" s="12">
        <f t="shared" si="4"/>
        <v>10797.960968622101</v>
      </c>
      <c r="K24" s="12">
        <f t="shared" si="5"/>
        <v>18601.529399727147</v>
      </c>
      <c r="L24" s="12">
        <f t="shared" si="6"/>
        <v>8166.5251023192359</v>
      </c>
      <c r="M24" s="12">
        <f t="shared" si="7"/>
        <v>7077.6550886766709</v>
      </c>
      <c r="N24" s="12">
        <f t="shared" si="8"/>
        <v>544.4350068212824</v>
      </c>
      <c r="O24" s="12">
        <f t="shared" si="9"/>
        <v>3357.3492087312416</v>
      </c>
      <c r="P24" s="12">
        <f t="shared" si="10"/>
        <v>20234.834420190997</v>
      </c>
      <c r="Q24" s="12">
        <f t="shared" si="11"/>
        <v>24136.618635743518</v>
      </c>
    </row>
    <row r="25" spans="1:17">
      <c r="A25" s="28"/>
      <c r="B25" s="28"/>
      <c r="C25" s="28"/>
      <c r="D25" s="28"/>
      <c r="E25" s="5" t="s">
        <v>7</v>
      </c>
      <c r="F25" s="12">
        <v>77201.11</v>
      </c>
      <c r="G25" s="12">
        <f>F25*0.29/14.66</f>
        <v>1527.1706616643928</v>
      </c>
      <c r="H25" s="12">
        <f>F25*2.28/14.66</f>
        <v>12006.721064120053</v>
      </c>
      <c r="I25" s="12">
        <f>F25*1.85/14.66</f>
        <v>9742.2956002728515</v>
      </c>
      <c r="J25" s="12">
        <f>F25*1.19/14.66</f>
        <v>6266.6658185538872</v>
      </c>
      <c r="K25" s="12">
        <f>F25*2.05/14.66</f>
        <v>10795.516746248293</v>
      </c>
      <c r="L25" s="12">
        <f>F25*0.9/14.66</f>
        <v>4739.4951568894949</v>
      </c>
      <c r="M25" s="12">
        <f>F25*0.78/14.66</f>
        <v>4107.5624693042291</v>
      </c>
      <c r="N25" s="12">
        <f>F25*0.06/14.66</f>
        <v>315.96634379263304</v>
      </c>
      <c r="O25" s="12">
        <f>F25*0.37/14.66</f>
        <v>1948.4591200545703</v>
      </c>
      <c r="P25" s="12">
        <f>F25*2.23/14.66</f>
        <v>11743.415777626193</v>
      </c>
      <c r="Q25" s="12">
        <f>F25*2.66/14.66</f>
        <v>14007.841241473398</v>
      </c>
    </row>
    <row r="26" spans="1:17" ht="23.25" customHeight="1">
      <c r="A26" s="29"/>
      <c r="B26" s="29"/>
      <c r="C26" s="29"/>
      <c r="D26" s="29"/>
      <c r="E26" s="5" t="s">
        <v>8</v>
      </c>
      <c r="F26" s="15">
        <f t="shared" ref="F26:Q26" si="17">F25-F24</f>
        <v>-55822.509999999995</v>
      </c>
      <c r="G26" s="15">
        <f t="shared" si="17"/>
        <v>-1104.2652046384719</v>
      </c>
      <c r="H26" s="15">
        <f t="shared" si="17"/>
        <v>-8681.8091950886756</v>
      </c>
      <c r="I26" s="15">
        <f t="shared" si="17"/>
        <v>-7044.4504433833554</v>
      </c>
      <c r="J26" s="15">
        <f t="shared" si="17"/>
        <v>-4531.2951500682138</v>
      </c>
      <c r="K26" s="15">
        <f t="shared" si="17"/>
        <v>-7806.0126534788542</v>
      </c>
      <c r="L26" s="15">
        <f t="shared" si="17"/>
        <v>-3427.029945429741</v>
      </c>
      <c r="M26" s="15">
        <f t="shared" si="17"/>
        <v>-2970.0926193724417</v>
      </c>
      <c r="N26" s="15">
        <f t="shared" si="17"/>
        <v>-228.46866302864936</v>
      </c>
      <c r="O26" s="15">
        <f t="shared" si="17"/>
        <v>-1408.8900886766712</v>
      </c>
      <c r="P26" s="15">
        <f t="shared" si="17"/>
        <v>-8491.418642564804</v>
      </c>
      <c r="Q26" s="15">
        <f t="shared" si="17"/>
        <v>-10128.777394270121</v>
      </c>
    </row>
    <row r="27" spans="1:17" ht="11.25" customHeight="1">
      <c r="A27" s="27">
        <v>8</v>
      </c>
      <c r="B27" s="27" t="s">
        <v>4</v>
      </c>
      <c r="C27" s="27" t="s">
        <v>5</v>
      </c>
      <c r="D27" s="27">
        <v>10</v>
      </c>
      <c r="E27" s="5" t="s">
        <v>6</v>
      </c>
      <c r="F27" s="12">
        <f>796.8+156113.72</f>
        <v>156910.51999999999</v>
      </c>
      <c r="G27" s="12">
        <f t="shared" si="1"/>
        <v>3103.9598090040927</v>
      </c>
      <c r="H27" s="12">
        <f t="shared" si="2"/>
        <v>24403.546084583897</v>
      </c>
      <c r="I27" s="12">
        <f t="shared" si="3"/>
        <v>19801.122919508867</v>
      </c>
      <c r="J27" s="12">
        <f t="shared" si="4"/>
        <v>12736.938526603</v>
      </c>
      <c r="K27" s="12">
        <f t="shared" si="5"/>
        <v>21941.784856753064</v>
      </c>
      <c r="L27" s="12">
        <f t="shared" si="6"/>
        <v>9632.9787175989077</v>
      </c>
      <c r="M27" s="12">
        <f t="shared" si="7"/>
        <v>8348.5815552523873</v>
      </c>
      <c r="N27" s="12">
        <f t="shared" si="8"/>
        <v>642.19858117326055</v>
      </c>
      <c r="O27" s="12">
        <f t="shared" si="9"/>
        <v>3960.2245839017733</v>
      </c>
      <c r="P27" s="12">
        <f t="shared" si="10"/>
        <v>23868.380600272852</v>
      </c>
      <c r="Q27" s="12">
        <f t="shared" si="11"/>
        <v>28470.803765347886</v>
      </c>
    </row>
    <row r="28" spans="1:17">
      <c r="A28" s="28"/>
      <c r="B28" s="28"/>
      <c r="C28" s="28"/>
      <c r="D28" s="28"/>
      <c r="E28" s="5" t="s">
        <v>7</v>
      </c>
      <c r="F28" s="12">
        <v>124936.02</v>
      </c>
      <c r="G28" s="12">
        <f>F28*0.29/14.66</f>
        <v>2471.4492360163713</v>
      </c>
      <c r="H28" s="12">
        <f>F28*2.28/14.66</f>
        <v>19430.704338335603</v>
      </c>
      <c r="I28" s="12">
        <f>F28*1.85/14.66</f>
        <v>15766.141678035472</v>
      </c>
      <c r="J28" s="12">
        <f>F28*1.19/14.66</f>
        <v>10141.464106412004</v>
      </c>
      <c r="K28" s="12">
        <f>F28*2.05/14.66</f>
        <v>17470.589427012277</v>
      </c>
      <c r="L28" s="12">
        <f>F28*0.9/14.66</f>
        <v>7670.0148703956347</v>
      </c>
      <c r="M28" s="12">
        <f>F28*0.78/14.66</f>
        <v>6647.3462210095495</v>
      </c>
      <c r="N28" s="12">
        <f>F28*0.06/14.66</f>
        <v>511.33432469304228</v>
      </c>
      <c r="O28" s="12">
        <f>F28*0.37/14.66</f>
        <v>3153.2283356070943</v>
      </c>
      <c r="P28" s="12">
        <f>F28*2.23/14.66</f>
        <v>19004.592401091406</v>
      </c>
      <c r="Q28" s="12">
        <f>F28*2.66/14.66</f>
        <v>22669.155061391542</v>
      </c>
    </row>
    <row r="29" spans="1:17" ht="25.5" customHeight="1">
      <c r="A29" s="29"/>
      <c r="B29" s="29"/>
      <c r="C29" s="29"/>
      <c r="D29" s="29"/>
      <c r="E29" s="5" t="s">
        <v>8</v>
      </c>
      <c r="F29" s="15">
        <f t="shared" ref="F29:Q29" si="18">F28-F27</f>
        <v>-31974.499999999985</v>
      </c>
      <c r="G29" s="15">
        <f t="shared" si="18"/>
        <v>-632.51057298772139</v>
      </c>
      <c r="H29" s="15">
        <f t="shared" si="18"/>
        <v>-4972.8417462482939</v>
      </c>
      <c r="I29" s="15">
        <f t="shared" si="18"/>
        <v>-4034.9812414733951</v>
      </c>
      <c r="J29" s="15">
        <f t="shared" si="18"/>
        <v>-2595.4744201909962</v>
      </c>
      <c r="K29" s="15">
        <f t="shared" si="18"/>
        <v>-4471.1954297407865</v>
      </c>
      <c r="L29" s="15">
        <f t="shared" si="18"/>
        <v>-1962.963847203273</v>
      </c>
      <c r="M29" s="15">
        <f t="shared" si="18"/>
        <v>-1701.2353342428378</v>
      </c>
      <c r="N29" s="15">
        <f t="shared" si="18"/>
        <v>-130.86425648021827</v>
      </c>
      <c r="O29" s="15">
        <f t="shared" si="18"/>
        <v>-806.99624829467894</v>
      </c>
      <c r="P29" s="15">
        <f t="shared" si="18"/>
        <v>-4863.7881991814465</v>
      </c>
      <c r="Q29" s="15">
        <f t="shared" si="18"/>
        <v>-5801.6487039563435</v>
      </c>
    </row>
    <row r="30" spans="1:17" ht="16.5" customHeight="1">
      <c r="A30" s="27">
        <v>9</v>
      </c>
      <c r="B30" s="27" t="s">
        <v>4</v>
      </c>
      <c r="C30" s="27" t="s">
        <v>5</v>
      </c>
      <c r="D30" s="27">
        <v>11</v>
      </c>
      <c r="E30" s="5" t="s">
        <v>6</v>
      </c>
      <c r="F30" s="12">
        <v>130891.66</v>
      </c>
      <c r="G30" s="12">
        <f t="shared" si="1"/>
        <v>2589.262032742155</v>
      </c>
      <c r="H30" s="12">
        <f t="shared" si="2"/>
        <v>20356.956671214186</v>
      </c>
      <c r="I30" s="12">
        <f t="shared" si="3"/>
        <v>16517.706070941338</v>
      </c>
      <c r="J30" s="12">
        <f t="shared" si="4"/>
        <v>10624.902824010915</v>
      </c>
      <c r="K30" s="12">
        <f t="shared" si="5"/>
        <v>18303.404024556618</v>
      </c>
      <c r="L30" s="12">
        <f t="shared" si="6"/>
        <v>8035.6407912687591</v>
      </c>
      <c r="M30" s="12">
        <f t="shared" si="7"/>
        <v>6964.2220190995904</v>
      </c>
      <c r="N30" s="12">
        <f t="shared" si="8"/>
        <v>535.70938608458391</v>
      </c>
      <c r="O30" s="12">
        <f t="shared" si="9"/>
        <v>3303.5412141882675</v>
      </c>
      <c r="P30" s="12">
        <f t="shared" si="10"/>
        <v>19910.532182810366</v>
      </c>
      <c r="Q30" s="12">
        <f t="shared" si="11"/>
        <v>23749.782783083221</v>
      </c>
    </row>
    <row r="31" spans="1:17">
      <c r="A31" s="28"/>
      <c r="B31" s="28"/>
      <c r="C31" s="28"/>
      <c r="D31" s="28"/>
      <c r="E31" s="5" t="s">
        <v>7</v>
      </c>
      <c r="F31" s="12">
        <v>82050.73</v>
      </c>
      <c r="G31" s="12">
        <f>F31*0.29/14.66</f>
        <v>1623.1044815825373</v>
      </c>
      <c r="H31" s="12">
        <f>F31*2.28/14.66</f>
        <v>12760.959372442017</v>
      </c>
      <c r="I31" s="12">
        <f>F31*1.85/14.66</f>
        <v>10354.287210095497</v>
      </c>
      <c r="J31" s="12">
        <f>F31*1.19/14.66</f>
        <v>6660.3252864938604</v>
      </c>
      <c r="K31" s="12">
        <f>F31*2.05/14.66</f>
        <v>11473.669611186902</v>
      </c>
      <c r="L31" s="12">
        <f>F31*0.9/14.66</f>
        <v>5037.2208049113224</v>
      </c>
      <c r="M31" s="12">
        <f>F31*0.78/14.66</f>
        <v>4365.5913642564801</v>
      </c>
      <c r="N31" s="12">
        <f>F31*0.06/14.66</f>
        <v>335.81472032742153</v>
      </c>
      <c r="O31" s="12">
        <f>F31*0.37/14.66</f>
        <v>2070.8574420190994</v>
      </c>
      <c r="P31" s="12">
        <f>F31*2.23/14.66</f>
        <v>12481.113772169167</v>
      </c>
      <c r="Q31" s="12">
        <f>F31*2.66/14.66</f>
        <v>14887.785934515688</v>
      </c>
    </row>
    <row r="32" spans="1:17" ht="24" customHeight="1">
      <c r="A32" s="29"/>
      <c r="B32" s="29"/>
      <c r="C32" s="29"/>
      <c r="D32" s="29"/>
      <c r="E32" s="5" t="s">
        <v>8</v>
      </c>
      <c r="F32" s="15">
        <f t="shared" ref="F32:Q32" si="19">F31-F30</f>
        <v>-48840.930000000008</v>
      </c>
      <c r="G32" s="15">
        <f t="shared" si="19"/>
        <v>-966.1575511596177</v>
      </c>
      <c r="H32" s="15">
        <f t="shared" si="19"/>
        <v>-7595.9972987721685</v>
      </c>
      <c r="I32" s="15">
        <f t="shared" si="19"/>
        <v>-6163.4188608458408</v>
      </c>
      <c r="J32" s="15">
        <f t="shared" si="19"/>
        <v>-3964.5775375170542</v>
      </c>
      <c r="K32" s="15">
        <f t="shared" si="19"/>
        <v>-6829.7344133697152</v>
      </c>
      <c r="L32" s="15">
        <f t="shared" si="19"/>
        <v>-2998.4199863574368</v>
      </c>
      <c r="M32" s="15">
        <f t="shared" si="19"/>
        <v>-2598.6306548431103</v>
      </c>
      <c r="N32" s="15">
        <f t="shared" si="19"/>
        <v>-199.89466575716239</v>
      </c>
      <c r="O32" s="15">
        <f t="shared" si="19"/>
        <v>-1232.6837721691682</v>
      </c>
      <c r="P32" s="15">
        <f t="shared" si="19"/>
        <v>-7429.4184106411994</v>
      </c>
      <c r="Q32" s="15">
        <f t="shared" si="19"/>
        <v>-8861.9968485675327</v>
      </c>
    </row>
    <row r="33" spans="1:17">
      <c r="A33" s="27">
        <v>10</v>
      </c>
      <c r="B33" s="27" t="s">
        <v>4</v>
      </c>
      <c r="C33" s="27" t="s">
        <v>5</v>
      </c>
      <c r="D33" s="27">
        <v>12</v>
      </c>
      <c r="E33" s="5" t="s">
        <v>6</v>
      </c>
      <c r="F33" s="12">
        <v>126803.42</v>
      </c>
      <c r="G33" s="12">
        <f t="shared" si="1"/>
        <v>2508.3896180081852</v>
      </c>
      <c r="H33" s="12">
        <f t="shared" si="2"/>
        <v>19721.132169167802</v>
      </c>
      <c r="I33" s="12">
        <f t="shared" si="3"/>
        <v>16001.795839017737</v>
      </c>
      <c r="J33" s="12">
        <f t="shared" si="4"/>
        <v>10293.047053206003</v>
      </c>
      <c r="K33" s="12">
        <f t="shared" si="5"/>
        <v>17731.719713506136</v>
      </c>
      <c r="L33" s="12">
        <f t="shared" si="6"/>
        <v>7784.657435197817</v>
      </c>
      <c r="M33" s="12">
        <f t="shared" si="7"/>
        <v>6746.7031105047745</v>
      </c>
      <c r="N33" s="12">
        <f t="shared" si="8"/>
        <v>518.97716234652114</v>
      </c>
      <c r="O33" s="12">
        <f t="shared" si="9"/>
        <v>3200.3591678035468</v>
      </c>
      <c r="P33" s="12">
        <f t="shared" si="10"/>
        <v>19288.651200545704</v>
      </c>
      <c r="Q33" s="12">
        <f t="shared" si="11"/>
        <v>23007.987530695773</v>
      </c>
    </row>
    <row r="34" spans="1:17">
      <c r="A34" s="28"/>
      <c r="B34" s="28"/>
      <c r="C34" s="28"/>
      <c r="D34" s="28"/>
      <c r="E34" s="5" t="s">
        <v>7</v>
      </c>
      <c r="F34" s="12">
        <v>106530</v>
      </c>
      <c r="G34" s="12">
        <f>F34*0.29/14.66</f>
        <v>2107.3465211459752</v>
      </c>
      <c r="H34" s="12">
        <f>F34*2.28/14.66</f>
        <v>16568.103683492493</v>
      </c>
      <c r="I34" s="12">
        <f>F34*1.85/14.66</f>
        <v>13443.417462482947</v>
      </c>
      <c r="J34" s="12">
        <f>F34*1.19/14.66</f>
        <v>8647.3874488403817</v>
      </c>
      <c r="K34" s="12">
        <f>F34*2.05/14.66</f>
        <v>14896.759890859479</v>
      </c>
      <c r="L34" s="12">
        <f>F34*0.9/14.66</f>
        <v>6540.0409276944065</v>
      </c>
      <c r="M34" s="12">
        <f>F34*0.78/14.66</f>
        <v>5668.0354706684866</v>
      </c>
      <c r="N34" s="12">
        <f>F34*0.06/14.66</f>
        <v>436.00272851296046</v>
      </c>
      <c r="O34" s="12">
        <f>F34*0.37/14.66</f>
        <v>2688.6834924965892</v>
      </c>
      <c r="P34" s="12">
        <f>F34*2.23/14.66</f>
        <v>16204.768076398363</v>
      </c>
      <c r="Q34" s="12">
        <f>F34*2.66/14.66</f>
        <v>19329.454297407912</v>
      </c>
    </row>
    <row r="35" spans="1:17" ht="22.5" customHeight="1">
      <c r="A35" s="29"/>
      <c r="B35" s="29"/>
      <c r="C35" s="29"/>
      <c r="D35" s="29"/>
      <c r="E35" s="5" t="s">
        <v>8</v>
      </c>
      <c r="F35" s="15">
        <f t="shared" ref="F35:Q35" si="20">F34-F33</f>
        <v>-20273.419999999998</v>
      </c>
      <c r="G35" s="15">
        <f t="shared" si="20"/>
        <v>-401.04309686220995</v>
      </c>
      <c r="H35" s="15">
        <f t="shared" si="20"/>
        <v>-3153.0284856753096</v>
      </c>
      <c r="I35" s="15">
        <f t="shared" si="20"/>
        <v>-2558.3783765347907</v>
      </c>
      <c r="J35" s="15">
        <f t="shared" si="20"/>
        <v>-1645.6596043656209</v>
      </c>
      <c r="K35" s="15">
        <f t="shared" si="20"/>
        <v>-2834.9598226466569</v>
      </c>
      <c r="L35" s="15">
        <f t="shared" si="20"/>
        <v>-1244.6165075034105</v>
      </c>
      <c r="M35" s="15">
        <f t="shared" si="20"/>
        <v>-1078.6676398362879</v>
      </c>
      <c r="N35" s="15">
        <f t="shared" si="20"/>
        <v>-82.974433833560681</v>
      </c>
      <c r="O35" s="15">
        <f t="shared" si="20"/>
        <v>-511.6756753069576</v>
      </c>
      <c r="P35" s="15">
        <f t="shared" si="20"/>
        <v>-3083.8831241473417</v>
      </c>
      <c r="Q35" s="15">
        <f t="shared" si="20"/>
        <v>-3678.5332332878606</v>
      </c>
    </row>
    <row r="36" spans="1:17">
      <c r="A36" s="27">
        <v>11</v>
      </c>
      <c r="B36" s="27" t="s">
        <v>4</v>
      </c>
      <c r="C36" s="27" t="s">
        <v>5</v>
      </c>
      <c r="D36" s="27">
        <v>13</v>
      </c>
      <c r="E36" s="5" t="s">
        <v>6</v>
      </c>
      <c r="F36" s="12">
        <v>130828.8</v>
      </c>
      <c r="G36" s="12">
        <f t="shared" si="1"/>
        <v>2588.018553888131</v>
      </c>
      <c r="H36" s="12">
        <f t="shared" si="2"/>
        <v>20347.180354706685</v>
      </c>
      <c r="I36" s="12">
        <f t="shared" si="3"/>
        <v>16509.773533424286</v>
      </c>
      <c r="J36" s="12">
        <f t="shared" si="4"/>
        <v>10619.800272851297</v>
      </c>
      <c r="K36" s="12">
        <f t="shared" si="5"/>
        <v>18294.613915416096</v>
      </c>
      <c r="L36" s="12">
        <f t="shared" si="6"/>
        <v>8031.7817189631651</v>
      </c>
      <c r="M36" s="12">
        <f t="shared" si="7"/>
        <v>6960.8774897680769</v>
      </c>
      <c r="N36" s="12">
        <f t="shared" si="8"/>
        <v>535.45211459754432</v>
      </c>
      <c r="O36" s="12">
        <f t="shared" si="9"/>
        <v>3301.9547066848568</v>
      </c>
      <c r="P36" s="12">
        <f t="shared" si="10"/>
        <v>19900.970259208731</v>
      </c>
      <c r="Q36" s="12">
        <f t="shared" si="11"/>
        <v>23738.377080491133</v>
      </c>
    </row>
    <row r="37" spans="1:17">
      <c r="A37" s="28"/>
      <c r="B37" s="28"/>
      <c r="C37" s="28"/>
      <c r="D37" s="28"/>
      <c r="E37" s="5" t="s">
        <v>7</v>
      </c>
      <c r="F37" s="12">
        <v>79250.97</v>
      </c>
      <c r="G37" s="12">
        <f>F37*0.29/14.66</f>
        <v>1567.7204160982265</v>
      </c>
      <c r="H37" s="12">
        <f>F37*2.28/14.66</f>
        <v>12325.526030013642</v>
      </c>
      <c r="I37" s="12">
        <f>F37*1.85/14.66</f>
        <v>10000.975068212825</v>
      </c>
      <c r="J37" s="12">
        <f>F37*1.19/14.66</f>
        <v>6433.059638472032</v>
      </c>
      <c r="K37" s="12">
        <f>F37*2.05/14.66</f>
        <v>11082.161562073668</v>
      </c>
      <c r="L37" s="12">
        <f>F37*0.9/14.66</f>
        <v>4865.3392223738065</v>
      </c>
      <c r="M37" s="12">
        <f>F37*0.78/14.66</f>
        <v>4216.6273260572989</v>
      </c>
      <c r="N37" s="12">
        <f>F37*0.06/14.66</f>
        <v>324.35594815825374</v>
      </c>
      <c r="O37" s="12">
        <f>F37*0.37/14.66</f>
        <v>2000.1950136425648</v>
      </c>
      <c r="P37" s="12">
        <f>F37*2.23/14.66</f>
        <v>12055.229406548431</v>
      </c>
      <c r="Q37" s="12">
        <f>F37*2.66/14.66</f>
        <v>14379.780368349251</v>
      </c>
    </row>
    <row r="38" spans="1:17" ht="21.75" customHeight="1">
      <c r="A38" s="29"/>
      <c r="B38" s="29"/>
      <c r="C38" s="29"/>
      <c r="D38" s="29"/>
      <c r="E38" s="5" t="s">
        <v>8</v>
      </c>
      <c r="F38" s="15">
        <f t="shared" ref="F38:Q38" si="21">F37-F36</f>
        <v>-51577.83</v>
      </c>
      <c r="G38" s="15">
        <f t="shared" si="21"/>
        <v>-1020.2981377899046</v>
      </c>
      <c r="H38" s="15">
        <f t="shared" si="21"/>
        <v>-8021.6543246930432</v>
      </c>
      <c r="I38" s="15">
        <f t="shared" si="21"/>
        <v>-6508.798465211461</v>
      </c>
      <c r="J38" s="15">
        <f t="shared" si="21"/>
        <v>-4186.7406343792645</v>
      </c>
      <c r="K38" s="15">
        <f t="shared" si="21"/>
        <v>-7212.4523533424272</v>
      </c>
      <c r="L38" s="15">
        <f t="shared" si="21"/>
        <v>-3166.4424965893586</v>
      </c>
      <c r="M38" s="15">
        <f t="shared" si="21"/>
        <v>-2744.250163710778</v>
      </c>
      <c r="N38" s="15">
        <f t="shared" si="21"/>
        <v>-211.09616643929058</v>
      </c>
      <c r="O38" s="15">
        <f t="shared" si="21"/>
        <v>-1301.7596930422919</v>
      </c>
      <c r="P38" s="15">
        <f t="shared" si="21"/>
        <v>-7845.7408526602994</v>
      </c>
      <c r="Q38" s="15">
        <f t="shared" si="21"/>
        <v>-9358.5967121418817</v>
      </c>
    </row>
    <row r="39" spans="1:17" ht="12.75" customHeight="1">
      <c r="A39" s="27">
        <v>12</v>
      </c>
      <c r="B39" s="27" t="s">
        <v>4</v>
      </c>
      <c r="C39" s="27" t="s">
        <v>5</v>
      </c>
      <c r="D39" s="27">
        <v>14</v>
      </c>
      <c r="E39" s="5" t="s">
        <v>6</v>
      </c>
      <c r="F39" s="12">
        <v>135600.01999999999</v>
      </c>
      <c r="G39" s="12">
        <f t="shared" si="1"/>
        <v>2682.4014870395627</v>
      </c>
      <c r="H39" s="12">
        <f t="shared" si="2"/>
        <v>21089.225484311046</v>
      </c>
      <c r="I39" s="12">
        <f t="shared" si="3"/>
        <v>17111.871555252386</v>
      </c>
      <c r="J39" s="12">
        <f t="shared" si="4"/>
        <v>11007.095757162344</v>
      </c>
      <c r="K39" s="12">
        <f t="shared" si="5"/>
        <v>18961.80361527967</v>
      </c>
      <c r="L39" s="12">
        <f t="shared" si="6"/>
        <v>8324.6942701227836</v>
      </c>
      <c r="M39" s="12">
        <f t="shared" si="7"/>
        <v>7214.7350341064121</v>
      </c>
      <c r="N39" s="12">
        <f t="shared" si="8"/>
        <v>554.97961800818541</v>
      </c>
      <c r="O39" s="12">
        <f t="shared" si="9"/>
        <v>3422.374311050477</v>
      </c>
      <c r="P39" s="12">
        <f t="shared" si="10"/>
        <v>20626.742469304227</v>
      </c>
      <c r="Q39" s="12">
        <f t="shared" si="11"/>
        <v>24604.09639836289</v>
      </c>
    </row>
    <row r="40" spans="1:17">
      <c r="A40" s="28"/>
      <c r="B40" s="28"/>
      <c r="C40" s="28"/>
      <c r="D40" s="28"/>
      <c r="E40" s="5" t="s">
        <v>7</v>
      </c>
      <c r="F40" s="12">
        <v>114463.4</v>
      </c>
      <c r="G40" s="12">
        <f>F40*0.29/14.66</f>
        <v>2264.2828103683491</v>
      </c>
      <c r="H40" s="12">
        <f>F40*2.28/14.66</f>
        <v>17801.947612551157</v>
      </c>
      <c r="I40" s="12">
        <f>F40*1.85/14.66</f>
        <v>14444.56275579809</v>
      </c>
      <c r="J40" s="12">
        <f>F40*1.19/14.66</f>
        <v>9291.3673942701225</v>
      </c>
      <c r="K40" s="12">
        <f>F40*2.05/14.66</f>
        <v>16006.13710777626</v>
      </c>
      <c r="L40" s="12">
        <f>F40*0.9/14.66</f>
        <v>7027.0845839017729</v>
      </c>
      <c r="M40" s="12">
        <f>F40*0.78/14.66</f>
        <v>6090.139972714871</v>
      </c>
      <c r="N40" s="12">
        <f>F40*0.06/14.66</f>
        <v>468.47230559345149</v>
      </c>
      <c r="O40" s="12">
        <f>F40*0.37/14.66</f>
        <v>2888.912551159618</v>
      </c>
      <c r="P40" s="12">
        <f>F40*2.23/14.66</f>
        <v>17411.554024556615</v>
      </c>
      <c r="Q40" s="12">
        <f>F40*2.66/14.66</f>
        <v>20768.938881309688</v>
      </c>
    </row>
    <row r="41" spans="1:17" ht="23.25" customHeight="1">
      <c r="A41" s="29"/>
      <c r="B41" s="29"/>
      <c r="C41" s="29"/>
      <c r="D41" s="29"/>
      <c r="E41" s="5" t="s">
        <v>8</v>
      </c>
      <c r="F41" s="15">
        <f t="shared" ref="F41:Q41" si="22">F40-F39</f>
        <v>-21136.619999999995</v>
      </c>
      <c r="G41" s="15">
        <f t="shared" si="22"/>
        <v>-418.11867667121351</v>
      </c>
      <c r="H41" s="15">
        <f t="shared" si="22"/>
        <v>-3287.2778717598885</v>
      </c>
      <c r="I41" s="15">
        <f t="shared" si="22"/>
        <v>-2667.3087994542966</v>
      </c>
      <c r="J41" s="15">
        <f t="shared" si="22"/>
        <v>-1715.7283628922214</v>
      </c>
      <c r="K41" s="15">
        <f t="shared" si="22"/>
        <v>-2955.6665075034107</v>
      </c>
      <c r="L41" s="15">
        <f t="shared" si="22"/>
        <v>-1297.6096862210106</v>
      </c>
      <c r="M41" s="15">
        <f t="shared" si="22"/>
        <v>-1124.5950613915411</v>
      </c>
      <c r="N41" s="15">
        <f t="shared" si="22"/>
        <v>-86.507312414733917</v>
      </c>
      <c r="O41" s="15">
        <f t="shared" si="22"/>
        <v>-533.46175989085896</v>
      </c>
      <c r="P41" s="15">
        <f t="shared" si="22"/>
        <v>-3215.1884447476114</v>
      </c>
      <c r="Q41" s="15">
        <f t="shared" si="22"/>
        <v>-3835.1575170532014</v>
      </c>
    </row>
    <row r="42" spans="1:17">
      <c r="A42" s="27">
        <v>13</v>
      </c>
      <c r="B42" s="27" t="s">
        <v>4</v>
      </c>
      <c r="C42" s="27" t="s">
        <v>5</v>
      </c>
      <c r="D42" s="27">
        <v>15</v>
      </c>
      <c r="E42" s="5" t="s">
        <v>6</v>
      </c>
      <c r="F42" s="12">
        <v>138625.04999999999</v>
      </c>
      <c r="G42" s="12">
        <f t="shared" si="1"/>
        <v>2742.241780354706</v>
      </c>
      <c r="H42" s="12">
        <f t="shared" si="2"/>
        <v>21559.693997271483</v>
      </c>
      <c r="I42" s="12">
        <f t="shared" si="3"/>
        <v>17493.611357435198</v>
      </c>
      <c r="J42" s="12">
        <f t="shared" si="4"/>
        <v>11252.647305593449</v>
      </c>
      <c r="K42" s="12">
        <f t="shared" si="5"/>
        <v>19384.812585266027</v>
      </c>
      <c r="L42" s="12">
        <f t="shared" si="6"/>
        <v>8510.4055252387443</v>
      </c>
      <c r="M42" s="12">
        <f t="shared" si="7"/>
        <v>7375.6847885402449</v>
      </c>
      <c r="N42" s="12">
        <f t="shared" si="8"/>
        <v>567.3603683492496</v>
      </c>
      <c r="O42" s="12">
        <f t="shared" si="9"/>
        <v>3498.7222714870395</v>
      </c>
      <c r="P42" s="12">
        <f t="shared" si="10"/>
        <v>21086.89369031378</v>
      </c>
      <c r="Q42" s="12">
        <f t="shared" si="11"/>
        <v>25152.976330150064</v>
      </c>
    </row>
    <row r="43" spans="1:17">
      <c r="A43" s="28"/>
      <c r="B43" s="28"/>
      <c r="C43" s="28"/>
      <c r="D43" s="28"/>
      <c r="E43" s="5" t="s">
        <v>7</v>
      </c>
      <c r="F43" s="12">
        <v>89551.69</v>
      </c>
      <c r="G43" s="12">
        <f>F43*0.29/14.66</f>
        <v>1771.4863642564801</v>
      </c>
      <c r="H43" s="12">
        <f>F43*2.28/14.66</f>
        <v>13927.547967257844</v>
      </c>
      <c r="I43" s="12">
        <f>F43*1.85/14.66</f>
        <v>11300.861289222375</v>
      </c>
      <c r="J43" s="12">
        <f>F43*1.19/14.66</f>
        <v>7269.2026671214189</v>
      </c>
      <c r="K43" s="12">
        <f>F43*2.05/14.66</f>
        <v>12522.57602319236</v>
      </c>
      <c r="L43" s="12">
        <f>F43*0.9/14.66</f>
        <v>5497.7163028649393</v>
      </c>
      <c r="M43" s="12">
        <f>F43*0.78/14.66</f>
        <v>4764.687462482947</v>
      </c>
      <c r="N43" s="12">
        <f>F43*0.06/14.66</f>
        <v>366.51442019099585</v>
      </c>
      <c r="O43" s="12">
        <f>F43*0.37/14.66</f>
        <v>2260.1722578444746</v>
      </c>
      <c r="P43" s="12">
        <f>F43*2.23/14.66</f>
        <v>13622.119283765349</v>
      </c>
      <c r="Q43" s="12">
        <f>F43*2.66/14.66</f>
        <v>16248.805961800819</v>
      </c>
    </row>
    <row r="44" spans="1:17" ht="22.5">
      <c r="A44" s="29"/>
      <c r="B44" s="29"/>
      <c r="C44" s="29"/>
      <c r="D44" s="29"/>
      <c r="E44" s="5" t="s">
        <v>8</v>
      </c>
      <c r="F44" s="15">
        <f t="shared" ref="F44:Q44" si="23">F43-F42</f>
        <v>-49073.359999999986</v>
      </c>
      <c r="G44" s="15">
        <f t="shared" si="23"/>
        <v>-970.75541609822585</v>
      </c>
      <c r="H44" s="15">
        <f t="shared" si="23"/>
        <v>-7632.1460300136387</v>
      </c>
      <c r="I44" s="15">
        <f t="shared" si="23"/>
        <v>-6192.750068212823</v>
      </c>
      <c r="J44" s="15">
        <f t="shared" si="23"/>
        <v>-3983.4446384720304</v>
      </c>
      <c r="K44" s="15">
        <f t="shared" si="23"/>
        <v>-6862.2365620736673</v>
      </c>
      <c r="L44" s="15">
        <f t="shared" si="23"/>
        <v>-3012.689222373805</v>
      </c>
      <c r="M44" s="15">
        <f t="shared" si="23"/>
        <v>-2610.9973260572979</v>
      </c>
      <c r="N44" s="15">
        <f t="shared" si="23"/>
        <v>-200.84594815825375</v>
      </c>
      <c r="O44" s="15">
        <f t="shared" si="23"/>
        <v>-1238.5500136425649</v>
      </c>
      <c r="P44" s="15">
        <f t="shared" si="23"/>
        <v>-7464.7744065484312</v>
      </c>
      <c r="Q44" s="15">
        <f t="shared" si="23"/>
        <v>-8904.1703683492451</v>
      </c>
    </row>
    <row r="45" spans="1:17" ht="15.75" customHeight="1">
      <c r="A45" s="27">
        <v>14</v>
      </c>
      <c r="B45" s="27" t="s">
        <v>4</v>
      </c>
      <c r="C45" s="27" t="s">
        <v>5</v>
      </c>
      <c r="D45" s="27">
        <v>16</v>
      </c>
      <c r="E45" s="5" t="s">
        <v>6</v>
      </c>
      <c r="F45" s="12">
        <v>139242.85999999999</v>
      </c>
      <c r="G45" s="12">
        <f t="shared" si="1"/>
        <v>2754.4631241473394</v>
      </c>
      <c r="H45" s="12">
        <f t="shared" si="2"/>
        <v>21655.779045020459</v>
      </c>
      <c r="I45" s="12">
        <f t="shared" si="3"/>
        <v>17571.575102319235</v>
      </c>
      <c r="J45" s="12">
        <f t="shared" si="4"/>
        <v>11302.796957708048</v>
      </c>
      <c r="K45" s="12">
        <f t="shared" si="5"/>
        <v>19471.204843110503</v>
      </c>
      <c r="L45" s="12">
        <f t="shared" si="6"/>
        <v>8548.3338335607095</v>
      </c>
      <c r="M45" s="12">
        <f t="shared" si="7"/>
        <v>7408.5559890859477</v>
      </c>
      <c r="N45" s="12">
        <f t="shared" si="8"/>
        <v>569.8889222373806</v>
      </c>
      <c r="O45" s="12">
        <f t="shared" si="9"/>
        <v>3514.3150204638468</v>
      </c>
      <c r="P45" s="12">
        <f t="shared" si="10"/>
        <v>21180.871609822643</v>
      </c>
      <c r="Q45" s="12">
        <f t="shared" si="11"/>
        <v>25265.075552523875</v>
      </c>
    </row>
    <row r="46" spans="1:17">
      <c r="A46" s="28"/>
      <c r="B46" s="28"/>
      <c r="C46" s="28"/>
      <c r="D46" s="28"/>
      <c r="E46" s="5" t="s">
        <v>7</v>
      </c>
      <c r="F46" s="12">
        <v>94693.9</v>
      </c>
      <c r="G46" s="12">
        <f>F46*0.29/14.66</f>
        <v>1873.2081173260569</v>
      </c>
      <c r="H46" s="12">
        <f>F46*2.28/14.66</f>
        <v>14727.291405184173</v>
      </c>
      <c r="I46" s="12">
        <f>F46*1.85/14.66</f>
        <v>11949.775920873124</v>
      </c>
      <c r="J46" s="12">
        <f>F46*1.19/14.66</f>
        <v>7686.6126193724413</v>
      </c>
      <c r="K46" s="12">
        <f>F46*2.05/14.66</f>
        <v>13241.64358799454</v>
      </c>
      <c r="L46" s="12">
        <f>F46*0.9/14.66</f>
        <v>5813.4045020463846</v>
      </c>
      <c r="M46" s="12">
        <f>F46*0.78/14.66</f>
        <v>5038.2839017735332</v>
      </c>
      <c r="N46" s="12">
        <f>F46*0.06/14.66</f>
        <v>387.56030013642561</v>
      </c>
      <c r="O46" s="12">
        <f>F46*0.37/14.66</f>
        <v>2389.9551841746243</v>
      </c>
      <c r="P46" s="12">
        <f>F46*2.23/14.66</f>
        <v>14404.324488403819</v>
      </c>
      <c r="Q46" s="12">
        <f>F46*2.66/14.66</f>
        <v>17181.839972714872</v>
      </c>
    </row>
    <row r="47" spans="1:17" ht="24" customHeight="1">
      <c r="A47" s="29"/>
      <c r="B47" s="29"/>
      <c r="C47" s="29"/>
      <c r="D47" s="29"/>
      <c r="E47" s="5" t="s">
        <v>8</v>
      </c>
      <c r="F47" s="15">
        <f t="shared" ref="F47:Q47" si="24">F46-F45</f>
        <v>-44548.959999999992</v>
      </c>
      <c r="G47" s="15">
        <f t="shared" si="24"/>
        <v>-881.25500682128245</v>
      </c>
      <c r="H47" s="15">
        <f t="shared" si="24"/>
        <v>-6928.4876398362867</v>
      </c>
      <c r="I47" s="15">
        <f t="shared" si="24"/>
        <v>-5621.7991814461111</v>
      </c>
      <c r="J47" s="15">
        <f t="shared" si="24"/>
        <v>-3616.1843383356063</v>
      </c>
      <c r="K47" s="15">
        <f t="shared" si="24"/>
        <v>-6229.5612551159629</v>
      </c>
      <c r="L47" s="15">
        <f t="shared" si="24"/>
        <v>-2734.929331514325</v>
      </c>
      <c r="M47" s="15">
        <f t="shared" si="24"/>
        <v>-2370.2720873124144</v>
      </c>
      <c r="N47" s="15">
        <f t="shared" si="24"/>
        <v>-182.32862210095499</v>
      </c>
      <c r="O47" s="15">
        <f t="shared" si="24"/>
        <v>-1124.3598362892226</v>
      </c>
      <c r="P47" s="15">
        <f t="shared" si="24"/>
        <v>-6776.5471214188237</v>
      </c>
      <c r="Q47" s="15">
        <f t="shared" si="24"/>
        <v>-8083.235579809003</v>
      </c>
    </row>
    <row r="48" spans="1:17" ht="15.75" customHeight="1">
      <c r="A48" s="27">
        <v>15</v>
      </c>
      <c r="B48" s="27" t="s">
        <v>4</v>
      </c>
      <c r="C48" s="27" t="s">
        <v>5</v>
      </c>
      <c r="D48" s="27">
        <v>17</v>
      </c>
      <c r="E48" s="5" t="s">
        <v>6</v>
      </c>
      <c r="F48" s="12">
        <v>136198.46</v>
      </c>
      <c r="G48" s="12">
        <f t="shared" si="1"/>
        <v>2694.2396589358796</v>
      </c>
      <c r="H48" s="12">
        <f t="shared" si="2"/>
        <v>21182.298008185535</v>
      </c>
      <c r="I48" s="12">
        <f t="shared" si="3"/>
        <v>17187.390927694407</v>
      </c>
      <c r="J48" s="12">
        <f t="shared" si="4"/>
        <v>11055.673083219644</v>
      </c>
      <c r="K48" s="12">
        <f t="shared" si="5"/>
        <v>19045.487244201904</v>
      </c>
      <c r="L48" s="12">
        <f t="shared" si="6"/>
        <v>8361.4334242837649</v>
      </c>
      <c r="M48" s="12">
        <f t="shared" si="7"/>
        <v>7246.5756343792636</v>
      </c>
      <c r="N48" s="12">
        <f t="shared" si="8"/>
        <v>557.42889495225097</v>
      </c>
      <c r="O48" s="12">
        <f t="shared" si="9"/>
        <v>3437.478185538881</v>
      </c>
      <c r="P48" s="12">
        <f t="shared" si="10"/>
        <v>20717.773929058661</v>
      </c>
      <c r="Q48" s="12">
        <f t="shared" si="11"/>
        <v>24712.681009549797</v>
      </c>
    </row>
    <row r="49" spans="1:17">
      <c r="A49" s="28"/>
      <c r="B49" s="28"/>
      <c r="C49" s="28"/>
      <c r="D49" s="28"/>
      <c r="E49" s="5" t="s">
        <v>7</v>
      </c>
      <c r="F49" s="12">
        <v>105608.12</v>
      </c>
      <c r="G49" s="12">
        <f>F49*0.29/14.66</f>
        <v>2089.1101500682125</v>
      </c>
      <c r="H49" s="12">
        <f>F49*2.28/14.66</f>
        <v>16424.728076398362</v>
      </c>
      <c r="I49" s="12">
        <f>F49*1.85/14.66</f>
        <v>13327.081991814461</v>
      </c>
      <c r="J49" s="12">
        <f>F49*1.19/14.66</f>
        <v>8572.5554433833549</v>
      </c>
      <c r="K49" s="12">
        <f>F49*2.05/14.66</f>
        <v>14767.847612551159</v>
      </c>
      <c r="L49" s="12">
        <f>F49*0.9/14.66</f>
        <v>6483.4452933151433</v>
      </c>
      <c r="M49" s="12">
        <f>F49*0.78/14.66</f>
        <v>5618.9859208731241</v>
      </c>
      <c r="N49" s="12">
        <f>F49*0.06/14.66</f>
        <v>432.2296862210095</v>
      </c>
      <c r="O49" s="12">
        <f>F49*0.37/14.66</f>
        <v>2665.4163983628919</v>
      </c>
      <c r="P49" s="12">
        <f>F49*2.23/14.66</f>
        <v>16064.536671214188</v>
      </c>
      <c r="Q49" s="12">
        <f>F49*2.66/14.66</f>
        <v>19162.182755798091</v>
      </c>
    </row>
    <row r="50" spans="1:17" ht="25.5" customHeight="1">
      <c r="A50" s="29"/>
      <c r="B50" s="29"/>
      <c r="C50" s="29"/>
      <c r="D50" s="29"/>
      <c r="E50" s="5" t="s">
        <v>8</v>
      </c>
      <c r="F50" s="15">
        <f t="shared" ref="F50:Q50" si="25">F49-F48</f>
        <v>-30590.339999999997</v>
      </c>
      <c r="G50" s="15">
        <f t="shared" si="25"/>
        <v>-605.12950886766703</v>
      </c>
      <c r="H50" s="15">
        <f t="shared" si="25"/>
        <v>-4757.5699317871731</v>
      </c>
      <c r="I50" s="15">
        <f t="shared" si="25"/>
        <v>-3860.3089358799461</v>
      </c>
      <c r="J50" s="15">
        <f t="shared" si="25"/>
        <v>-2483.1176398362895</v>
      </c>
      <c r="K50" s="15">
        <f t="shared" si="25"/>
        <v>-4277.6396316507453</v>
      </c>
      <c r="L50" s="15">
        <f t="shared" si="25"/>
        <v>-1877.9881309686216</v>
      </c>
      <c r="M50" s="15">
        <f t="shared" si="25"/>
        <v>-1627.5897135061396</v>
      </c>
      <c r="N50" s="15">
        <f t="shared" si="25"/>
        <v>-125.19920873124147</v>
      </c>
      <c r="O50" s="15">
        <f t="shared" si="25"/>
        <v>-772.06178717598914</v>
      </c>
      <c r="P50" s="15">
        <f t="shared" si="25"/>
        <v>-4653.2372578444738</v>
      </c>
      <c r="Q50" s="15">
        <f t="shared" si="25"/>
        <v>-5550.4982537517062</v>
      </c>
    </row>
    <row r="51" spans="1:17">
      <c r="A51" s="27">
        <v>16</v>
      </c>
      <c r="B51" s="27" t="s">
        <v>4</v>
      </c>
      <c r="C51" s="27" t="s">
        <v>5</v>
      </c>
      <c r="D51" s="27">
        <v>18</v>
      </c>
      <c r="E51" s="5" t="s">
        <v>6</v>
      </c>
      <c r="F51" s="12">
        <v>140731.56</v>
      </c>
      <c r="G51" s="12">
        <f t="shared" si="1"/>
        <v>2783.9121691678033</v>
      </c>
      <c r="H51" s="12">
        <f t="shared" si="2"/>
        <v>21887.309467939973</v>
      </c>
      <c r="I51" s="12">
        <f t="shared" si="3"/>
        <v>17759.439699863575</v>
      </c>
      <c r="J51" s="12">
        <f t="shared" si="4"/>
        <v>11423.639590723056</v>
      </c>
      <c r="K51" s="12">
        <f t="shared" si="5"/>
        <v>19679.37912687585</v>
      </c>
      <c r="L51" s="12">
        <f t="shared" si="6"/>
        <v>8639.7274215552516</v>
      </c>
      <c r="M51" s="12">
        <f t="shared" si="7"/>
        <v>7487.763765347886</v>
      </c>
      <c r="N51" s="12">
        <f t="shared" si="8"/>
        <v>575.98182810368348</v>
      </c>
      <c r="O51" s="12">
        <f t="shared" si="9"/>
        <v>3551.8879399727148</v>
      </c>
      <c r="P51" s="12">
        <f t="shared" si="10"/>
        <v>21407.324611186905</v>
      </c>
      <c r="Q51" s="12">
        <f t="shared" si="11"/>
        <v>25535.194379263299</v>
      </c>
    </row>
    <row r="52" spans="1:17">
      <c r="A52" s="28"/>
      <c r="B52" s="28"/>
      <c r="C52" s="28"/>
      <c r="D52" s="28"/>
      <c r="E52" s="5" t="s">
        <v>7</v>
      </c>
      <c r="F52" s="12">
        <v>116656.38</v>
      </c>
      <c r="G52" s="12">
        <f>F52*0.29/14.66</f>
        <v>2307.6637244201911</v>
      </c>
      <c r="H52" s="12">
        <f>F52*2.28/14.66</f>
        <v>18143.011350613913</v>
      </c>
      <c r="I52" s="12">
        <f>F52*1.85/14.66</f>
        <v>14721.303069577081</v>
      </c>
      <c r="J52" s="12">
        <f>F52*1.19/14.66</f>
        <v>9469.3787312414734</v>
      </c>
      <c r="K52" s="12">
        <f>F52*2.05/14.66</f>
        <v>16312.795293315143</v>
      </c>
      <c r="L52" s="12">
        <f>F52*0.9/14.66</f>
        <v>7161.7150068212832</v>
      </c>
      <c r="M52" s="12">
        <f>F52*0.78/14.66</f>
        <v>6206.8196725784446</v>
      </c>
      <c r="N52" s="12">
        <f>F52*0.06/14.66</f>
        <v>477.44766712141882</v>
      </c>
      <c r="O52" s="12">
        <f>F52*0.37/14.66</f>
        <v>2944.2606139154159</v>
      </c>
      <c r="P52" s="12">
        <f>F52*2.23/14.66</f>
        <v>17745.1382946794</v>
      </c>
      <c r="Q52" s="12">
        <f>F52*2.66/14.66</f>
        <v>21166.846575716234</v>
      </c>
    </row>
    <row r="53" spans="1:17" ht="22.5">
      <c r="A53" s="29"/>
      <c r="B53" s="29"/>
      <c r="C53" s="29"/>
      <c r="D53" s="29"/>
      <c r="E53" s="5" t="s">
        <v>8</v>
      </c>
      <c r="F53" s="15">
        <f t="shared" ref="F53:Q53" si="26">F52-F51</f>
        <v>-24075.179999999993</v>
      </c>
      <c r="G53" s="15">
        <f t="shared" si="26"/>
        <v>-476.24844474761221</v>
      </c>
      <c r="H53" s="15">
        <f t="shared" si="26"/>
        <v>-3744.2981173260596</v>
      </c>
      <c r="I53" s="15">
        <f t="shared" si="26"/>
        <v>-3038.1366302864935</v>
      </c>
      <c r="J53" s="15">
        <f t="shared" si="26"/>
        <v>-1954.2608594815829</v>
      </c>
      <c r="K53" s="15">
        <f t="shared" si="26"/>
        <v>-3366.5838335607077</v>
      </c>
      <c r="L53" s="15">
        <f t="shared" si="26"/>
        <v>-1478.0124147339684</v>
      </c>
      <c r="M53" s="15">
        <f t="shared" si="26"/>
        <v>-1280.9440927694413</v>
      </c>
      <c r="N53" s="15">
        <f t="shared" si="26"/>
        <v>-98.534160982264666</v>
      </c>
      <c r="O53" s="15">
        <f t="shared" si="26"/>
        <v>-607.62732605729889</v>
      </c>
      <c r="P53" s="15">
        <f t="shared" si="26"/>
        <v>-3662.1863165075047</v>
      </c>
      <c r="Q53" s="15">
        <f t="shared" si="26"/>
        <v>-4368.3478035470653</v>
      </c>
    </row>
    <row r="54" spans="1:17">
      <c r="A54" s="27">
        <v>17</v>
      </c>
      <c r="B54" s="27" t="s">
        <v>4</v>
      </c>
      <c r="C54" s="27" t="s">
        <v>5</v>
      </c>
      <c r="D54" s="27">
        <v>19</v>
      </c>
      <c r="E54" s="5" t="s">
        <v>6</v>
      </c>
      <c r="F54" s="12">
        <v>145485.84</v>
      </c>
      <c r="G54" s="12">
        <f t="shared" si="1"/>
        <v>2877.9599999999996</v>
      </c>
      <c r="H54" s="12">
        <f t="shared" si="2"/>
        <v>22626.719999999998</v>
      </c>
      <c r="I54" s="12">
        <f t="shared" si="3"/>
        <v>18359.400000000001</v>
      </c>
      <c r="J54" s="12">
        <f t="shared" si="4"/>
        <v>11809.559999999998</v>
      </c>
      <c r="K54" s="12">
        <f t="shared" si="5"/>
        <v>20344.199999999997</v>
      </c>
      <c r="L54" s="12">
        <f t="shared" si="6"/>
        <v>8931.6</v>
      </c>
      <c r="M54" s="12">
        <f t="shared" si="7"/>
        <v>7740.7199999999993</v>
      </c>
      <c r="N54" s="12">
        <f t="shared" si="8"/>
        <v>595.43999999999994</v>
      </c>
      <c r="O54" s="12">
        <f t="shared" si="9"/>
        <v>3671.8799999999997</v>
      </c>
      <c r="P54" s="12">
        <f t="shared" si="10"/>
        <v>22130.519999999997</v>
      </c>
      <c r="Q54" s="12">
        <f t="shared" si="11"/>
        <v>26397.84</v>
      </c>
    </row>
    <row r="55" spans="1:17">
      <c r="A55" s="28"/>
      <c r="B55" s="28"/>
      <c r="C55" s="28"/>
      <c r="D55" s="28"/>
      <c r="E55" s="5" t="s">
        <v>7</v>
      </c>
      <c r="F55" s="12">
        <v>138533.31</v>
      </c>
      <c r="G55" s="12">
        <f>F55*0.29/14.66</f>
        <v>2740.4270054570256</v>
      </c>
      <c r="H55" s="12">
        <f>F55*2.28/14.66</f>
        <v>21545.42611186903</v>
      </c>
      <c r="I55" s="12">
        <f>F55*1.85/14.66</f>
        <v>17482.034345156892</v>
      </c>
      <c r="J55" s="12">
        <f>F55*1.19/14.66</f>
        <v>11245.200470668486</v>
      </c>
      <c r="K55" s="12">
        <f>F55*2.05/14.66</f>
        <v>19371.98400409277</v>
      </c>
      <c r="L55" s="12">
        <f>F55*0.9/14.66</f>
        <v>8504.7734652114596</v>
      </c>
      <c r="M55" s="12">
        <f>F55*0.78/14.66</f>
        <v>7370.8036698499327</v>
      </c>
      <c r="N55" s="12">
        <f>F55*0.06/14.66</f>
        <v>566.98489768076388</v>
      </c>
      <c r="O55" s="12">
        <f>F55*0.37/14.66</f>
        <v>3496.4068690313775</v>
      </c>
      <c r="P55" s="12">
        <f>F55*2.23/14.66</f>
        <v>21072.938697135058</v>
      </c>
      <c r="Q55" s="12">
        <f>F55*2.66/14.66</f>
        <v>25136.330463847204</v>
      </c>
    </row>
    <row r="56" spans="1:17" ht="22.5">
      <c r="A56" s="29"/>
      <c r="B56" s="29"/>
      <c r="C56" s="29"/>
      <c r="D56" s="29"/>
      <c r="E56" s="5" t="s">
        <v>8</v>
      </c>
      <c r="F56" s="15">
        <f t="shared" ref="F56:Q56" si="27">F55-F54</f>
        <v>-6952.5299999999988</v>
      </c>
      <c r="G56" s="15">
        <f t="shared" si="27"/>
        <v>-137.53299454297394</v>
      </c>
      <c r="H56" s="15">
        <f t="shared" si="27"/>
        <v>-1081.2938881309674</v>
      </c>
      <c r="I56" s="15">
        <f t="shared" si="27"/>
        <v>-877.36565484310995</v>
      </c>
      <c r="J56" s="15">
        <f t="shared" si="27"/>
        <v>-564.35952933151202</v>
      </c>
      <c r="K56" s="15">
        <f t="shared" si="27"/>
        <v>-972.2159959072269</v>
      </c>
      <c r="L56" s="15">
        <f t="shared" si="27"/>
        <v>-426.82653478854081</v>
      </c>
      <c r="M56" s="15">
        <f t="shared" si="27"/>
        <v>-369.91633015006664</v>
      </c>
      <c r="N56" s="15">
        <f t="shared" si="27"/>
        <v>-28.455102319236062</v>
      </c>
      <c r="O56" s="15">
        <f t="shared" si="27"/>
        <v>-175.47313096862217</v>
      </c>
      <c r="P56" s="15">
        <f t="shared" si="27"/>
        <v>-1057.5813028649391</v>
      </c>
      <c r="Q56" s="15">
        <f t="shared" si="27"/>
        <v>-1261.5095361527965</v>
      </c>
    </row>
    <row r="57" spans="1:17">
      <c r="A57" s="27">
        <v>18</v>
      </c>
      <c r="B57" s="27" t="s">
        <v>4</v>
      </c>
      <c r="C57" s="27" t="s">
        <v>5</v>
      </c>
      <c r="D57" s="27">
        <v>20</v>
      </c>
      <c r="E57" s="5" t="s">
        <v>6</v>
      </c>
      <c r="F57" s="12">
        <v>140367.81</v>
      </c>
      <c r="G57" s="12">
        <f t="shared" si="1"/>
        <v>2776.7165688949522</v>
      </c>
      <c r="H57" s="12">
        <f t="shared" si="2"/>
        <v>21830.737162346519</v>
      </c>
      <c r="I57" s="12">
        <f t="shared" si="3"/>
        <v>17713.536732605731</v>
      </c>
      <c r="J57" s="12">
        <f t="shared" si="4"/>
        <v>11394.112817189631</v>
      </c>
      <c r="K57" s="12">
        <f t="shared" si="5"/>
        <v>19628.513676671213</v>
      </c>
      <c r="L57" s="12">
        <f t="shared" si="6"/>
        <v>8617.396248294679</v>
      </c>
      <c r="M57" s="12">
        <f t="shared" si="7"/>
        <v>7468.4100818553889</v>
      </c>
      <c r="N57" s="12">
        <f t="shared" si="8"/>
        <v>574.4930832196452</v>
      </c>
      <c r="O57" s="12">
        <f t="shared" si="9"/>
        <v>3542.7073465211456</v>
      </c>
      <c r="P57" s="12">
        <f t="shared" si="10"/>
        <v>21351.992926330149</v>
      </c>
      <c r="Q57" s="12">
        <f t="shared" si="11"/>
        <v>25469.193356070944</v>
      </c>
    </row>
    <row r="58" spans="1:17">
      <c r="A58" s="28"/>
      <c r="B58" s="28"/>
      <c r="C58" s="28"/>
      <c r="D58" s="28"/>
      <c r="E58" s="5" t="s">
        <v>7</v>
      </c>
      <c r="F58" s="12">
        <v>107509.17</v>
      </c>
      <c r="G58" s="12">
        <f>F58*0.29/14.66</f>
        <v>2126.7161869031374</v>
      </c>
      <c r="H58" s="12">
        <f>F58*2.28/14.66</f>
        <v>16720.389331514321</v>
      </c>
      <c r="I58" s="12">
        <f>F58*1.85/14.66</f>
        <v>13566.982571623465</v>
      </c>
      <c r="J58" s="12">
        <f>F58*1.19/14.66</f>
        <v>8726.8698703956343</v>
      </c>
      <c r="K58" s="12">
        <f>F58*2.05/14.66</f>
        <v>15033.683390177352</v>
      </c>
      <c r="L58" s="12">
        <f>F58*0.9/14.66</f>
        <v>6600.1536834924964</v>
      </c>
      <c r="M58" s="12">
        <f>F58*0.78/14.66</f>
        <v>5720.1331923601638</v>
      </c>
      <c r="N58" s="12">
        <f>F58*0.06/14.66</f>
        <v>440.01024556616642</v>
      </c>
      <c r="O58" s="12">
        <f>F58*0.37/14.66</f>
        <v>2713.3965143246928</v>
      </c>
      <c r="P58" s="12">
        <f>F58*2.23/14.66</f>
        <v>16353.714126875853</v>
      </c>
      <c r="Q58" s="12">
        <f>F58*2.66/14.66</f>
        <v>19507.120886766712</v>
      </c>
    </row>
    <row r="59" spans="1:17" ht="22.5">
      <c r="A59" s="29"/>
      <c r="B59" s="29"/>
      <c r="C59" s="29"/>
      <c r="D59" s="29"/>
      <c r="E59" s="5" t="s">
        <v>8</v>
      </c>
      <c r="F59" s="15">
        <f t="shared" ref="F59:Q59" si="28">F58-F57</f>
        <v>-32858.639999999999</v>
      </c>
      <c r="G59" s="15">
        <f t="shared" si="28"/>
        <v>-650.00038199181472</v>
      </c>
      <c r="H59" s="15">
        <f t="shared" si="28"/>
        <v>-5110.3478308321974</v>
      </c>
      <c r="I59" s="15">
        <f t="shared" si="28"/>
        <v>-4146.5541609822667</v>
      </c>
      <c r="J59" s="15">
        <f t="shared" si="28"/>
        <v>-2667.2429467939965</v>
      </c>
      <c r="K59" s="15">
        <f t="shared" si="28"/>
        <v>-4594.8302864938614</v>
      </c>
      <c r="L59" s="15">
        <f t="shared" si="28"/>
        <v>-2017.2425648021826</v>
      </c>
      <c r="M59" s="15">
        <f t="shared" si="28"/>
        <v>-1748.2768894952251</v>
      </c>
      <c r="N59" s="15">
        <f t="shared" si="28"/>
        <v>-134.48283765347878</v>
      </c>
      <c r="O59" s="15">
        <f t="shared" si="28"/>
        <v>-829.31083219645279</v>
      </c>
      <c r="P59" s="15">
        <f t="shared" si="28"/>
        <v>-4998.2787994542959</v>
      </c>
      <c r="Q59" s="15">
        <f t="shared" si="28"/>
        <v>-5962.0724693042321</v>
      </c>
    </row>
    <row r="60" spans="1:17">
      <c r="A60" s="27">
        <v>19</v>
      </c>
      <c r="B60" s="27" t="s">
        <v>4</v>
      </c>
      <c r="C60" s="27" t="s">
        <v>5</v>
      </c>
      <c r="D60" s="27">
        <v>21</v>
      </c>
      <c r="E60" s="5" t="s">
        <v>6</v>
      </c>
      <c r="F60" s="12">
        <f>12600+79516.18</f>
        <v>92116.18</v>
      </c>
      <c r="G60" s="12">
        <f t="shared" si="1"/>
        <v>1822.2163847203271</v>
      </c>
      <c r="H60" s="12">
        <f t="shared" si="2"/>
        <v>14326.390886766711</v>
      </c>
      <c r="I60" s="12">
        <f t="shared" si="3"/>
        <v>11624.483833560709</v>
      </c>
      <c r="J60" s="12">
        <f t="shared" si="4"/>
        <v>7477.3706821282385</v>
      </c>
      <c r="K60" s="12">
        <f t="shared" si="5"/>
        <v>12881.184788540244</v>
      </c>
      <c r="L60" s="12">
        <f t="shared" si="6"/>
        <v>5655.1542974079121</v>
      </c>
      <c r="M60" s="12">
        <f t="shared" si="7"/>
        <v>4901.1337244201914</v>
      </c>
      <c r="N60" s="12">
        <f t="shared" si="8"/>
        <v>377.0102864938608</v>
      </c>
      <c r="O60" s="12">
        <f t="shared" si="9"/>
        <v>2324.8967667121415</v>
      </c>
      <c r="P60" s="12">
        <f t="shared" si="10"/>
        <v>14012.215648021827</v>
      </c>
      <c r="Q60" s="12">
        <f t="shared" si="11"/>
        <v>16714.122701227829</v>
      </c>
    </row>
    <row r="61" spans="1:17">
      <c r="A61" s="28"/>
      <c r="B61" s="28"/>
      <c r="C61" s="28"/>
      <c r="D61" s="28"/>
      <c r="E61" s="5" t="s">
        <v>7</v>
      </c>
      <c r="F61" s="12">
        <f>12600+15714.06</f>
        <v>28314.059999999998</v>
      </c>
      <c r="G61" s="12">
        <f>F61*0.29/14.66</f>
        <v>560.10077762619358</v>
      </c>
      <c r="H61" s="12">
        <f>F61*2.28/14.66</f>
        <v>4403.5509413369709</v>
      </c>
      <c r="I61" s="12">
        <f>F61*1.85/14.66</f>
        <v>3573.0566848567528</v>
      </c>
      <c r="J61" s="12">
        <f>F61*1.19/14.66</f>
        <v>2298.3445702592085</v>
      </c>
      <c r="K61" s="12">
        <f>F61*2.05/14.66</f>
        <v>3959.3330832196443</v>
      </c>
      <c r="L61" s="12">
        <f>F61*0.9/14.66</f>
        <v>1738.2437926330149</v>
      </c>
      <c r="M61" s="12">
        <f>F61*0.78/14.66</f>
        <v>1506.4779536152796</v>
      </c>
      <c r="N61" s="12">
        <f>F61*0.06/14.66</f>
        <v>115.88291950886764</v>
      </c>
      <c r="O61" s="12">
        <f>F61*0.37/14.66</f>
        <v>714.61133697135062</v>
      </c>
      <c r="P61" s="12">
        <f>F61*2.23/14.66</f>
        <v>4306.9818417462484</v>
      </c>
      <c r="Q61" s="12">
        <f>F61*2.66/14.66</f>
        <v>5137.476098226467</v>
      </c>
    </row>
    <row r="62" spans="1:17" ht="22.5">
      <c r="A62" s="29"/>
      <c r="B62" s="29"/>
      <c r="C62" s="29"/>
      <c r="D62" s="29"/>
      <c r="E62" s="5" t="s">
        <v>8</v>
      </c>
      <c r="F62" s="15">
        <f t="shared" ref="F62:Q62" si="29">F61-F60</f>
        <v>-63802.119999999995</v>
      </c>
      <c r="G62" s="15">
        <f t="shared" si="29"/>
        <v>-1262.1156070941336</v>
      </c>
      <c r="H62" s="15">
        <f t="shared" si="29"/>
        <v>-9922.8399454297396</v>
      </c>
      <c r="I62" s="15">
        <f t="shared" si="29"/>
        <v>-8051.4271487039568</v>
      </c>
      <c r="J62" s="15">
        <f t="shared" si="29"/>
        <v>-5179.0261118690305</v>
      </c>
      <c r="K62" s="15">
        <f t="shared" si="29"/>
        <v>-8921.8517053205996</v>
      </c>
      <c r="L62" s="15">
        <f t="shared" si="29"/>
        <v>-3916.9105047748972</v>
      </c>
      <c r="M62" s="15">
        <f t="shared" si="29"/>
        <v>-3394.6557708049118</v>
      </c>
      <c r="N62" s="15">
        <f t="shared" si="29"/>
        <v>-261.12736698499316</v>
      </c>
      <c r="O62" s="15">
        <f t="shared" si="29"/>
        <v>-1610.2854297407907</v>
      </c>
      <c r="P62" s="15">
        <f t="shared" si="29"/>
        <v>-9705.2338062755789</v>
      </c>
      <c r="Q62" s="15">
        <f t="shared" si="29"/>
        <v>-11576.646603001362</v>
      </c>
    </row>
    <row r="63" spans="1:17">
      <c r="A63" s="27">
        <v>20</v>
      </c>
      <c r="B63" s="27" t="s">
        <v>4</v>
      </c>
      <c r="C63" s="27" t="s">
        <v>5</v>
      </c>
      <c r="D63" s="27">
        <v>22</v>
      </c>
      <c r="E63" s="5" t="s">
        <v>6</v>
      </c>
      <c r="F63" s="12">
        <v>93506.39</v>
      </c>
      <c r="G63" s="12">
        <f t="shared" si="1"/>
        <v>1849.7171282401089</v>
      </c>
      <c r="H63" s="12">
        <f t="shared" si="2"/>
        <v>14542.603628922236</v>
      </c>
      <c r="I63" s="12">
        <f t="shared" si="3"/>
        <v>11799.919611186904</v>
      </c>
      <c r="J63" s="12">
        <f t="shared" si="4"/>
        <v>7590.2185607094134</v>
      </c>
      <c r="K63" s="12">
        <f t="shared" si="5"/>
        <v>13075.586596180081</v>
      </c>
      <c r="L63" s="12">
        <f t="shared" si="6"/>
        <v>5740.5014324693047</v>
      </c>
      <c r="M63" s="12">
        <f t="shared" si="7"/>
        <v>4975.1012414733977</v>
      </c>
      <c r="N63" s="12">
        <f t="shared" si="8"/>
        <v>382.70009549795361</v>
      </c>
      <c r="O63" s="12">
        <f t="shared" si="9"/>
        <v>2359.9839222373807</v>
      </c>
      <c r="P63" s="12">
        <f t="shared" si="10"/>
        <v>14223.686882673941</v>
      </c>
      <c r="Q63" s="12">
        <f t="shared" si="11"/>
        <v>16966.370900409278</v>
      </c>
    </row>
    <row r="64" spans="1:17">
      <c r="A64" s="28"/>
      <c r="B64" s="28"/>
      <c r="C64" s="28"/>
      <c r="D64" s="28"/>
      <c r="E64" s="5" t="s">
        <v>7</v>
      </c>
      <c r="F64" s="12">
        <v>32454.79</v>
      </c>
      <c r="G64" s="12">
        <f>F64*0.29/14.66</f>
        <v>642.0115347885403</v>
      </c>
      <c r="H64" s="12">
        <f>F64*2.28/14.66</f>
        <v>5047.5389631650751</v>
      </c>
      <c r="I64" s="12">
        <f>F64*1.85/14.66</f>
        <v>4095.5908253751709</v>
      </c>
      <c r="J64" s="12">
        <f>F64*1.19/14.66</f>
        <v>2634.4611255115965</v>
      </c>
      <c r="K64" s="12">
        <f>F64*2.05/14.66</f>
        <v>4538.3574010914053</v>
      </c>
      <c r="L64" s="12">
        <f>F64*0.9/14.66</f>
        <v>1992.449590723056</v>
      </c>
      <c r="M64" s="12">
        <f>F64*0.78/14.66</f>
        <v>1726.7896452933153</v>
      </c>
      <c r="N64" s="12">
        <f>F64*0.06/14.66</f>
        <v>132.82997271487039</v>
      </c>
      <c r="O64" s="12">
        <f>F64*0.37/14.66</f>
        <v>819.11816507503409</v>
      </c>
      <c r="P64" s="12">
        <f>F64*2.23/14.66</f>
        <v>4936.8473192360161</v>
      </c>
      <c r="Q64" s="12">
        <f>F64*2.66/14.66</f>
        <v>5888.7954570259217</v>
      </c>
    </row>
    <row r="65" spans="1:17" ht="22.5">
      <c r="A65" s="29"/>
      <c r="B65" s="29"/>
      <c r="C65" s="29"/>
      <c r="D65" s="29"/>
      <c r="E65" s="5" t="s">
        <v>8</v>
      </c>
      <c r="F65" s="15">
        <f t="shared" ref="F65:Q65" si="30">F64-F63</f>
        <v>-61051.6</v>
      </c>
      <c r="G65" s="15">
        <f t="shared" si="30"/>
        <v>-1207.7055934515686</v>
      </c>
      <c r="H65" s="15">
        <f t="shared" si="30"/>
        <v>-9495.0646657571597</v>
      </c>
      <c r="I65" s="15">
        <f t="shared" si="30"/>
        <v>-7704.3287858117328</v>
      </c>
      <c r="J65" s="15">
        <f t="shared" si="30"/>
        <v>-4955.7574351978164</v>
      </c>
      <c r="K65" s="15">
        <f t="shared" si="30"/>
        <v>-8537.2291950886756</v>
      </c>
      <c r="L65" s="15">
        <f t="shared" si="30"/>
        <v>-3748.051841746249</v>
      </c>
      <c r="M65" s="15">
        <f t="shared" si="30"/>
        <v>-3248.3115961800822</v>
      </c>
      <c r="N65" s="15">
        <f t="shared" si="30"/>
        <v>-249.87012278308322</v>
      </c>
      <c r="O65" s="15">
        <f t="shared" si="30"/>
        <v>-1540.8657571623467</v>
      </c>
      <c r="P65" s="15">
        <f t="shared" si="30"/>
        <v>-9286.8395634379249</v>
      </c>
      <c r="Q65" s="15">
        <f t="shared" si="30"/>
        <v>-11077.575443383357</v>
      </c>
    </row>
    <row r="66" spans="1:17">
      <c r="A66" s="27">
        <v>21</v>
      </c>
      <c r="B66" s="27" t="s">
        <v>4</v>
      </c>
      <c r="C66" s="27" t="s">
        <v>5</v>
      </c>
      <c r="D66" s="27">
        <v>23</v>
      </c>
      <c r="E66" s="5" t="s">
        <v>6</v>
      </c>
      <c r="F66" s="12">
        <v>79856.570000000007</v>
      </c>
      <c r="G66" s="12">
        <f t="shared" si="1"/>
        <v>1579.7002251023193</v>
      </c>
      <c r="H66" s="12">
        <f t="shared" si="2"/>
        <v>12419.712114597543</v>
      </c>
      <c r="I66" s="12">
        <f t="shared" si="3"/>
        <v>10077.397987721693</v>
      </c>
      <c r="J66" s="12">
        <f t="shared" si="4"/>
        <v>6482.2181650750335</v>
      </c>
      <c r="K66" s="12">
        <f t="shared" si="5"/>
        <v>11166.846418826739</v>
      </c>
      <c r="L66" s="12">
        <f t="shared" si="6"/>
        <v>4902.5179399727158</v>
      </c>
      <c r="M66" s="12">
        <f t="shared" si="7"/>
        <v>4248.8488813096865</v>
      </c>
      <c r="N66" s="12">
        <f t="shared" si="8"/>
        <v>326.83452933151437</v>
      </c>
      <c r="O66" s="12">
        <f t="shared" si="9"/>
        <v>2015.4795975443385</v>
      </c>
      <c r="P66" s="12">
        <f t="shared" si="10"/>
        <v>12147.350006821283</v>
      </c>
      <c r="Q66" s="12">
        <f t="shared" si="11"/>
        <v>14489.664133697137</v>
      </c>
    </row>
    <row r="67" spans="1:17">
      <c r="A67" s="28"/>
      <c r="B67" s="28"/>
      <c r="C67" s="28"/>
      <c r="D67" s="28"/>
      <c r="E67" s="5" t="s">
        <v>7</v>
      </c>
      <c r="F67" s="12">
        <v>4992.53</v>
      </c>
      <c r="G67" s="12">
        <f>F67*0.29/14.66</f>
        <v>98.760825375170526</v>
      </c>
      <c r="H67" s="12">
        <f>F67*2.28/14.66</f>
        <v>776.46442019099572</v>
      </c>
      <c r="I67" s="12">
        <f>F67*1.85/14.66</f>
        <v>630.02595497953621</v>
      </c>
      <c r="J67" s="12">
        <f>F67*1.19/14.66</f>
        <v>405.25993860845836</v>
      </c>
      <c r="K67" s="12">
        <f>F67*2.05/14.66</f>
        <v>698.13686903137773</v>
      </c>
      <c r="L67" s="12">
        <f>F67*0.9/14.66</f>
        <v>306.49911323328786</v>
      </c>
      <c r="M67" s="12">
        <f>F67*0.78/14.66</f>
        <v>265.6325648021828</v>
      </c>
      <c r="N67" s="12">
        <f>F67*0.06/14.66</f>
        <v>20.433274215552522</v>
      </c>
      <c r="O67" s="12">
        <f>F67*0.37/14.66</f>
        <v>126.00519099590721</v>
      </c>
      <c r="P67" s="12">
        <f>F67*2.23/14.66</f>
        <v>759.43669167803546</v>
      </c>
      <c r="Q67" s="12">
        <f>F67*2.66/14.66</f>
        <v>905.8751568894952</v>
      </c>
    </row>
    <row r="68" spans="1:17" ht="22.5">
      <c r="A68" s="29"/>
      <c r="B68" s="29"/>
      <c r="C68" s="29"/>
      <c r="D68" s="29"/>
      <c r="E68" s="5" t="s">
        <v>8</v>
      </c>
      <c r="F68" s="15">
        <f t="shared" ref="F68:Q68" si="31">F67-F66</f>
        <v>-74864.040000000008</v>
      </c>
      <c r="G68" s="15">
        <f t="shared" si="31"/>
        <v>-1480.9393997271488</v>
      </c>
      <c r="H68" s="15">
        <f t="shared" si="31"/>
        <v>-11643.247694406547</v>
      </c>
      <c r="I68" s="15">
        <f t="shared" si="31"/>
        <v>-9447.3720327421579</v>
      </c>
      <c r="J68" s="15">
        <f t="shared" si="31"/>
        <v>-6076.9582264665751</v>
      </c>
      <c r="K68" s="15">
        <f t="shared" si="31"/>
        <v>-10468.709549795361</v>
      </c>
      <c r="L68" s="15">
        <f t="shared" si="31"/>
        <v>-4596.0188267394278</v>
      </c>
      <c r="M68" s="15">
        <f t="shared" si="31"/>
        <v>-3983.2163165075035</v>
      </c>
      <c r="N68" s="15">
        <f t="shared" si="31"/>
        <v>-306.40125511596187</v>
      </c>
      <c r="O68" s="15">
        <f t="shared" si="31"/>
        <v>-1889.4744065484313</v>
      </c>
      <c r="P68" s="15">
        <f t="shared" si="31"/>
        <v>-11387.913315143247</v>
      </c>
      <c r="Q68" s="15">
        <f t="shared" si="31"/>
        <v>-13583.788976807642</v>
      </c>
    </row>
    <row r="69" spans="1:17">
      <c r="A69" s="27">
        <v>22</v>
      </c>
      <c r="B69" s="27" t="s">
        <v>4</v>
      </c>
      <c r="C69" s="27" t="s">
        <v>5</v>
      </c>
      <c r="D69" s="27">
        <v>24</v>
      </c>
      <c r="E69" s="5" t="s">
        <v>6</v>
      </c>
      <c r="F69" s="12">
        <v>69777.710000000006</v>
      </c>
      <c r="G69" s="12">
        <f t="shared" si="1"/>
        <v>1380.3230491132333</v>
      </c>
      <c r="H69" s="12">
        <f t="shared" si="2"/>
        <v>10852.195006821283</v>
      </c>
      <c r="I69" s="12">
        <f t="shared" si="3"/>
        <v>8805.5091064120061</v>
      </c>
      <c r="J69" s="12">
        <f t="shared" si="4"/>
        <v>5664.0842360163715</v>
      </c>
      <c r="K69" s="12">
        <f t="shared" si="5"/>
        <v>9757.4560368349248</v>
      </c>
      <c r="L69" s="12">
        <f t="shared" si="6"/>
        <v>4283.761186903138</v>
      </c>
      <c r="M69" s="12">
        <f t="shared" si="7"/>
        <v>3712.5930286493863</v>
      </c>
      <c r="N69" s="12">
        <f t="shared" si="8"/>
        <v>285.58407912687591</v>
      </c>
      <c r="O69" s="12">
        <f t="shared" si="9"/>
        <v>1761.101821282401</v>
      </c>
      <c r="P69" s="12">
        <f t="shared" si="10"/>
        <v>10614.208274215554</v>
      </c>
      <c r="Q69" s="12">
        <f t="shared" si="11"/>
        <v>12660.894174624831</v>
      </c>
    </row>
    <row r="70" spans="1:17">
      <c r="A70" s="28"/>
      <c r="B70" s="28"/>
      <c r="C70" s="28"/>
      <c r="D70" s="28"/>
      <c r="E70" s="5" t="s">
        <v>7</v>
      </c>
      <c r="F70" s="12">
        <v>3735.51</v>
      </c>
      <c r="G70" s="12">
        <f>F70*0.29/14.66</f>
        <v>73.894809004092764</v>
      </c>
      <c r="H70" s="12">
        <f>F70*2.28/14.66</f>
        <v>580.96608458390176</v>
      </c>
      <c r="I70" s="12">
        <f>F70*1.85/14.66</f>
        <v>471.39791950886769</v>
      </c>
      <c r="J70" s="12">
        <f>F70*1.19/14.66</f>
        <v>303.2235266030014</v>
      </c>
      <c r="K70" s="12">
        <f>F70*2.05/14.66</f>
        <v>522.35985675306961</v>
      </c>
      <c r="L70" s="12">
        <f>F70*0.9/14.66</f>
        <v>229.32871759890861</v>
      </c>
      <c r="M70" s="12">
        <f>F70*0.78/14.66</f>
        <v>198.75155525238748</v>
      </c>
      <c r="N70" s="12">
        <f>F70*0.06/14.66</f>
        <v>15.288581173260575</v>
      </c>
      <c r="O70" s="12">
        <f>F70*0.37/14.66</f>
        <v>94.279583901773535</v>
      </c>
      <c r="P70" s="12">
        <f>F70*2.23/14.66</f>
        <v>568.22560027285124</v>
      </c>
      <c r="Q70" s="12">
        <f>F70*2.66/14.66</f>
        <v>677.79376534788548</v>
      </c>
    </row>
    <row r="71" spans="1:17" ht="22.5" customHeight="1">
      <c r="A71" s="29"/>
      <c r="B71" s="29"/>
      <c r="C71" s="29"/>
      <c r="D71" s="29"/>
      <c r="E71" s="5" t="s">
        <v>8</v>
      </c>
      <c r="F71" s="15">
        <f t="shared" ref="F71:Q71" si="32">F70-F69</f>
        <v>-66042.200000000012</v>
      </c>
      <c r="G71" s="15">
        <f t="shared" si="32"/>
        <v>-1306.4282401091405</v>
      </c>
      <c r="H71" s="15">
        <f t="shared" si="32"/>
        <v>-10271.22892223738</v>
      </c>
      <c r="I71" s="15">
        <f t="shared" si="32"/>
        <v>-8334.1111869031392</v>
      </c>
      <c r="J71" s="15">
        <f t="shared" si="32"/>
        <v>-5360.8607094133704</v>
      </c>
      <c r="K71" s="15">
        <f t="shared" si="32"/>
        <v>-9235.096180081855</v>
      </c>
      <c r="L71" s="15">
        <f t="shared" si="32"/>
        <v>-4054.4324693042295</v>
      </c>
      <c r="M71" s="15">
        <f t="shared" si="32"/>
        <v>-3513.8414733969989</v>
      </c>
      <c r="N71" s="15">
        <f t="shared" si="32"/>
        <v>-270.29549795361532</v>
      </c>
      <c r="O71" s="15">
        <f t="shared" si="32"/>
        <v>-1666.8222373806275</v>
      </c>
      <c r="P71" s="15">
        <f t="shared" si="32"/>
        <v>-10045.982673942703</v>
      </c>
      <c r="Q71" s="15">
        <f t="shared" si="32"/>
        <v>-11983.100409276945</v>
      </c>
    </row>
    <row r="72" spans="1:17">
      <c r="A72" s="27">
        <v>23</v>
      </c>
      <c r="B72" s="27" t="s">
        <v>4</v>
      </c>
      <c r="C72" s="27" t="s">
        <v>5</v>
      </c>
      <c r="D72" s="27">
        <v>25</v>
      </c>
      <c r="E72" s="5" t="s">
        <v>6</v>
      </c>
      <c r="F72" s="12">
        <v>97167.83</v>
      </c>
      <c r="G72" s="12">
        <f t="shared" si="1"/>
        <v>1922.1467053206002</v>
      </c>
      <c r="H72" s="12">
        <f t="shared" si="2"/>
        <v>15112.049959072305</v>
      </c>
      <c r="I72" s="12">
        <f t="shared" si="3"/>
        <v>12261.970361527969</v>
      </c>
      <c r="J72" s="12">
        <f t="shared" si="4"/>
        <v>7887.4295839017732</v>
      </c>
      <c r="K72" s="12">
        <f t="shared" si="5"/>
        <v>13587.588778990448</v>
      </c>
      <c r="L72" s="12">
        <f t="shared" si="6"/>
        <v>5965.2828785811735</v>
      </c>
      <c r="M72" s="12">
        <f t="shared" si="7"/>
        <v>5169.9118281036845</v>
      </c>
      <c r="N72" s="12">
        <f t="shared" si="8"/>
        <v>397.6855252387449</v>
      </c>
      <c r="O72" s="12">
        <f t="shared" si="9"/>
        <v>2452.3940723055935</v>
      </c>
      <c r="P72" s="12">
        <f t="shared" si="10"/>
        <v>14780.645354706685</v>
      </c>
      <c r="Q72" s="12">
        <f t="shared" si="11"/>
        <v>17630.724952251025</v>
      </c>
    </row>
    <row r="73" spans="1:17">
      <c r="A73" s="28"/>
      <c r="B73" s="28"/>
      <c r="C73" s="28"/>
      <c r="D73" s="28"/>
      <c r="E73" s="5" t="s">
        <v>7</v>
      </c>
      <c r="F73" s="12">
        <v>50851.46</v>
      </c>
      <c r="G73" s="12">
        <f>F73*0.29/14.66</f>
        <v>1005.9292905866301</v>
      </c>
      <c r="H73" s="12">
        <f>F73*2.28/14.66</f>
        <v>7908.6854570259202</v>
      </c>
      <c r="I73" s="12">
        <f>F73*1.85/14.66</f>
        <v>6417.1351296043658</v>
      </c>
      <c r="J73" s="12">
        <f>F73*1.19/14.66</f>
        <v>4127.778813096862</v>
      </c>
      <c r="K73" s="12">
        <f>F73*2.05/14.66</f>
        <v>7110.8794679399716</v>
      </c>
      <c r="L73" s="12">
        <f>F73*0.9/14.66</f>
        <v>3121.849522510232</v>
      </c>
      <c r="M73" s="12">
        <f>F73*0.78/14.66</f>
        <v>2705.6029195088677</v>
      </c>
      <c r="N73" s="12">
        <f>F73*0.06/14.66</f>
        <v>208.12330150068212</v>
      </c>
      <c r="O73" s="12">
        <f>F73*0.37/14.66</f>
        <v>1283.4270259208731</v>
      </c>
      <c r="P73" s="12">
        <f>F73*2.23/14.66</f>
        <v>7735.2493724420192</v>
      </c>
      <c r="Q73" s="12">
        <f>F73*2.66/14.66</f>
        <v>9226.7996998635736</v>
      </c>
    </row>
    <row r="74" spans="1:17" ht="22.5">
      <c r="A74" s="29"/>
      <c r="B74" s="29"/>
      <c r="C74" s="29"/>
      <c r="D74" s="29"/>
      <c r="E74" s="5" t="s">
        <v>8</v>
      </c>
      <c r="F74" s="15">
        <f t="shared" ref="F74:Q74" si="33">F73-F72</f>
        <v>-46316.37</v>
      </c>
      <c r="G74" s="15">
        <f t="shared" si="33"/>
        <v>-916.21741473397003</v>
      </c>
      <c r="H74" s="15">
        <f t="shared" si="33"/>
        <v>-7203.3645020463846</v>
      </c>
      <c r="I74" s="15">
        <f t="shared" si="33"/>
        <v>-5844.8352319236028</v>
      </c>
      <c r="J74" s="15">
        <f t="shared" si="33"/>
        <v>-3759.6507708049112</v>
      </c>
      <c r="K74" s="15">
        <f t="shared" si="33"/>
        <v>-6476.7093110504766</v>
      </c>
      <c r="L74" s="15">
        <f t="shared" si="33"/>
        <v>-2843.4333560709415</v>
      </c>
      <c r="M74" s="15">
        <f t="shared" si="33"/>
        <v>-2464.3089085948168</v>
      </c>
      <c r="N74" s="15">
        <f t="shared" si="33"/>
        <v>-189.56222373806278</v>
      </c>
      <c r="O74" s="15">
        <f t="shared" si="33"/>
        <v>-1168.9670463847203</v>
      </c>
      <c r="P74" s="15">
        <f t="shared" si="33"/>
        <v>-7045.3959822646657</v>
      </c>
      <c r="Q74" s="15">
        <f t="shared" si="33"/>
        <v>-8403.9252523874511</v>
      </c>
    </row>
    <row r="75" spans="1:17">
      <c r="A75" s="27">
        <v>24</v>
      </c>
      <c r="B75" s="27" t="s">
        <v>4</v>
      </c>
      <c r="C75" s="27" t="s">
        <v>5</v>
      </c>
      <c r="D75" s="27">
        <v>26</v>
      </c>
      <c r="E75" s="5" t="s">
        <v>6</v>
      </c>
      <c r="F75" s="12">
        <f>14880+99544.98</f>
        <v>114424.98</v>
      </c>
      <c r="G75" s="12">
        <f t="shared" si="1"/>
        <v>2263.5227967257838</v>
      </c>
      <c r="H75" s="12">
        <f t="shared" si="2"/>
        <v>17795.972332878577</v>
      </c>
      <c r="I75" s="12">
        <f t="shared" si="3"/>
        <v>14439.714392905866</v>
      </c>
      <c r="J75" s="12">
        <f t="shared" si="4"/>
        <v>9288.2487175989063</v>
      </c>
      <c r="K75" s="12">
        <f t="shared" si="5"/>
        <v>16000.764597544336</v>
      </c>
      <c r="L75" s="12">
        <f t="shared" si="6"/>
        <v>7024.7259208731248</v>
      </c>
      <c r="M75" s="12">
        <f t="shared" si="7"/>
        <v>6088.0957980900412</v>
      </c>
      <c r="N75" s="12">
        <f t="shared" si="8"/>
        <v>468.31506139154158</v>
      </c>
      <c r="O75" s="12">
        <f t="shared" si="9"/>
        <v>2887.9428785811729</v>
      </c>
      <c r="P75" s="12">
        <f t="shared" si="10"/>
        <v>17405.709781718961</v>
      </c>
      <c r="Q75" s="12">
        <f t="shared" si="11"/>
        <v>20761.967721691679</v>
      </c>
    </row>
    <row r="76" spans="1:17">
      <c r="A76" s="28"/>
      <c r="B76" s="28"/>
      <c r="C76" s="28"/>
      <c r="D76" s="28"/>
      <c r="E76" s="5" t="s">
        <v>7</v>
      </c>
      <c r="F76" s="12">
        <f>1680+60213.92</f>
        <v>61893.919999999998</v>
      </c>
      <c r="G76" s="12">
        <f>F76*0.29/14.66</f>
        <v>1224.3681309686219</v>
      </c>
      <c r="H76" s="12">
        <f>F76*2.28/14.66</f>
        <v>9626.0666848567525</v>
      </c>
      <c r="I76" s="12">
        <f>F76*1.85/14.66</f>
        <v>7810.6242837653481</v>
      </c>
      <c r="J76" s="12">
        <f>F76*1.19/14.66</f>
        <v>5024.1312960436553</v>
      </c>
      <c r="K76" s="12">
        <f>F76*2.05/14.66</f>
        <v>8655.0160982264642</v>
      </c>
      <c r="L76" s="12">
        <f>F76*0.9/14.66</f>
        <v>3799.7631650750341</v>
      </c>
      <c r="M76" s="12">
        <f>F76*0.78/14.66</f>
        <v>3293.1280763983627</v>
      </c>
      <c r="N76" s="12">
        <f>F76*0.06/14.66</f>
        <v>253.31754433833558</v>
      </c>
      <c r="O76" s="12">
        <f>F76*0.37/14.66</f>
        <v>1562.1248567530697</v>
      </c>
      <c r="P76" s="12">
        <f>F76*2.23/14.66</f>
        <v>9414.9687312414735</v>
      </c>
      <c r="Q76" s="12">
        <f>F76*2.66/14.66</f>
        <v>11230.411132332878</v>
      </c>
    </row>
    <row r="77" spans="1:17" ht="22.5">
      <c r="A77" s="29"/>
      <c r="B77" s="29"/>
      <c r="C77" s="29"/>
      <c r="D77" s="29"/>
      <c r="E77" s="5" t="s">
        <v>8</v>
      </c>
      <c r="F77" s="15">
        <f t="shared" ref="F77:Q77" si="34">F76-F75</f>
        <v>-52531.06</v>
      </c>
      <c r="G77" s="15">
        <f t="shared" si="34"/>
        <v>-1039.1546657571619</v>
      </c>
      <c r="H77" s="15">
        <f t="shared" si="34"/>
        <v>-8169.9056480218242</v>
      </c>
      <c r="I77" s="15">
        <f t="shared" si="34"/>
        <v>-6629.0901091405176</v>
      </c>
      <c r="J77" s="15">
        <f t="shared" si="34"/>
        <v>-4264.117421555251</v>
      </c>
      <c r="K77" s="15">
        <f t="shared" si="34"/>
        <v>-7345.7484993178714</v>
      </c>
      <c r="L77" s="15">
        <f t="shared" si="34"/>
        <v>-3224.9627557980907</v>
      </c>
      <c r="M77" s="15">
        <f t="shared" si="34"/>
        <v>-2794.9677216916784</v>
      </c>
      <c r="N77" s="15">
        <f t="shared" si="34"/>
        <v>-214.997517053206</v>
      </c>
      <c r="O77" s="15">
        <f t="shared" si="34"/>
        <v>-1325.8180218281032</v>
      </c>
      <c r="P77" s="15">
        <f t="shared" si="34"/>
        <v>-7990.7410504774871</v>
      </c>
      <c r="Q77" s="15">
        <f t="shared" si="34"/>
        <v>-9531.5565893588009</v>
      </c>
    </row>
    <row r="78" spans="1:17">
      <c r="A78" s="27">
        <v>25</v>
      </c>
      <c r="B78" s="27" t="s">
        <v>4</v>
      </c>
      <c r="C78" s="27" t="s">
        <v>5</v>
      </c>
      <c r="D78" s="27">
        <v>27</v>
      </c>
      <c r="E78" s="5" t="s">
        <v>6</v>
      </c>
      <c r="F78" s="12">
        <v>70349.490000000005</v>
      </c>
      <c r="G78" s="12">
        <f t="shared" si="1"/>
        <v>1391.6338403819918</v>
      </c>
      <c r="H78" s="12">
        <f t="shared" si="2"/>
        <v>10941.121227830832</v>
      </c>
      <c r="I78" s="12">
        <f t="shared" si="3"/>
        <v>8877.6641541609843</v>
      </c>
      <c r="J78" s="12">
        <f t="shared" si="4"/>
        <v>5710.4974829467938</v>
      </c>
      <c r="K78" s="12">
        <f t="shared" si="5"/>
        <v>9837.4116302864932</v>
      </c>
      <c r="L78" s="12">
        <f t="shared" si="6"/>
        <v>4318.8636425648028</v>
      </c>
      <c r="M78" s="12">
        <f t="shared" si="7"/>
        <v>3743.0151568894958</v>
      </c>
      <c r="N78" s="12">
        <f t="shared" si="8"/>
        <v>287.92424283765348</v>
      </c>
      <c r="O78" s="12">
        <f t="shared" si="9"/>
        <v>1775.5328308321966</v>
      </c>
      <c r="P78" s="12">
        <f t="shared" si="10"/>
        <v>10701.184358799454</v>
      </c>
      <c r="Q78" s="12">
        <f t="shared" si="11"/>
        <v>12764.641432469307</v>
      </c>
    </row>
    <row r="79" spans="1:17">
      <c r="A79" s="28"/>
      <c r="B79" s="28"/>
      <c r="C79" s="28"/>
      <c r="D79" s="28"/>
      <c r="E79" s="5" t="s">
        <v>7</v>
      </c>
      <c r="F79" s="12">
        <v>36868.11</v>
      </c>
      <c r="G79" s="12">
        <f>F79*0.29/14.66</f>
        <v>729.31459072305586</v>
      </c>
      <c r="H79" s="12">
        <f>F79*2.28/14.66</f>
        <v>5733.9216098226461</v>
      </c>
      <c r="I79" s="12">
        <f>F79*1.85/14.66</f>
        <v>4652.5241132332885</v>
      </c>
      <c r="J79" s="12">
        <f>F79*1.19/14.66</f>
        <v>2992.7046998635747</v>
      </c>
      <c r="K79" s="12">
        <f>F79*2.05/14.66</f>
        <v>5155.4996930422913</v>
      </c>
      <c r="L79" s="12">
        <f>F79*0.9/14.66</f>
        <v>2263.3901091405182</v>
      </c>
      <c r="M79" s="12">
        <f>F79*0.78/14.66</f>
        <v>1961.604761255116</v>
      </c>
      <c r="N79" s="12">
        <f>F79*0.06/14.66</f>
        <v>150.89267394270124</v>
      </c>
      <c r="O79" s="12">
        <f>F79*0.37/14.66</f>
        <v>930.50482264665754</v>
      </c>
      <c r="P79" s="12">
        <f>F79*2.23/14.66</f>
        <v>5608.177714870395</v>
      </c>
      <c r="Q79" s="12">
        <f>F79*2.66/14.66</f>
        <v>6689.5752114597544</v>
      </c>
    </row>
    <row r="80" spans="1:17" ht="22.5">
      <c r="A80" s="29"/>
      <c r="B80" s="29"/>
      <c r="C80" s="29"/>
      <c r="D80" s="29"/>
      <c r="E80" s="5" t="s">
        <v>8</v>
      </c>
      <c r="F80" s="15">
        <f t="shared" ref="F80:Q80" si="35">F79-F78</f>
        <v>-33481.380000000005</v>
      </c>
      <c r="G80" s="15">
        <f t="shared" si="35"/>
        <v>-662.31924965893597</v>
      </c>
      <c r="H80" s="15">
        <f t="shared" si="35"/>
        <v>-5207.199618008186</v>
      </c>
      <c r="I80" s="15">
        <f t="shared" si="35"/>
        <v>-4225.1400409276957</v>
      </c>
      <c r="J80" s="15">
        <f t="shared" si="35"/>
        <v>-2717.7927830832191</v>
      </c>
      <c r="K80" s="15">
        <f t="shared" si="35"/>
        <v>-4681.9119372442019</v>
      </c>
      <c r="L80" s="15">
        <f t="shared" si="35"/>
        <v>-2055.4735334242846</v>
      </c>
      <c r="M80" s="15">
        <f t="shared" si="35"/>
        <v>-1781.4103956343797</v>
      </c>
      <c r="N80" s="15">
        <f t="shared" si="35"/>
        <v>-137.03156889495224</v>
      </c>
      <c r="O80" s="15">
        <f t="shared" si="35"/>
        <v>-845.02800818553908</v>
      </c>
      <c r="P80" s="15">
        <f t="shared" si="35"/>
        <v>-5093.0066439290586</v>
      </c>
      <c r="Q80" s="15">
        <f t="shared" si="35"/>
        <v>-6075.0662210095525</v>
      </c>
    </row>
    <row r="81" spans="1:17">
      <c r="A81" s="27">
        <v>26</v>
      </c>
      <c r="B81" s="27" t="s">
        <v>4</v>
      </c>
      <c r="C81" s="27" t="s">
        <v>5</v>
      </c>
      <c r="D81" s="27">
        <v>28</v>
      </c>
      <c r="E81" s="5" t="s">
        <v>6</v>
      </c>
      <c r="F81" s="12">
        <v>63115.77</v>
      </c>
      <c r="G81" s="12">
        <f t="shared" si="1"/>
        <v>1248.5384242837652</v>
      </c>
      <c r="H81" s="12">
        <f t="shared" si="2"/>
        <v>9816.0951978171888</v>
      </c>
      <c r="I81" s="12">
        <f t="shared" si="3"/>
        <v>7964.8140859481573</v>
      </c>
      <c r="J81" s="12">
        <f t="shared" si="4"/>
        <v>5123.3128444747608</v>
      </c>
      <c r="K81" s="12">
        <f t="shared" si="5"/>
        <v>8825.875068212823</v>
      </c>
      <c r="L81" s="12">
        <f t="shared" si="6"/>
        <v>3874.7744201909959</v>
      </c>
      <c r="M81" s="12">
        <f t="shared" si="7"/>
        <v>3358.1378308321964</v>
      </c>
      <c r="N81" s="12">
        <f t="shared" si="8"/>
        <v>258.31829467939974</v>
      </c>
      <c r="O81" s="12">
        <f t="shared" si="9"/>
        <v>1592.9628171896316</v>
      </c>
      <c r="P81" s="12">
        <f t="shared" si="10"/>
        <v>9600.8299522510224</v>
      </c>
      <c r="Q81" s="12">
        <f t="shared" si="11"/>
        <v>11452.111064120056</v>
      </c>
    </row>
    <row r="82" spans="1:17">
      <c r="A82" s="28"/>
      <c r="B82" s="28"/>
      <c r="C82" s="28"/>
      <c r="D82" s="28"/>
      <c r="E82" s="5" t="s">
        <v>7</v>
      </c>
      <c r="F82" s="13">
        <v>0</v>
      </c>
      <c r="G82" s="13">
        <f>F82*0.29/14.66</f>
        <v>0</v>
      </c>
      <c r="H82" s="13">
        <f>F82*2.28/14.66</f>
        <v>0</v>
      </c>
      <c r="I82" s="13">
        <f>F82*1.85/14.66</f>
        <v>0</v>
      </c>
      <c r="J82" s="13">
        <f>F82*1.19/14.66</f>
        <v>0</v>
      </c>
      <c r="K82" s="13">
        <f>F82*2.05/14.66</f>
        <v>0</v>
      </c>
      <c r="L82" s="13">
        <f>F82*0.9/14.66</f>
        <v>0</v>
      </c>
      <c r="M82" s="13">
        <f>F82*0.78/14.66</f>
        <v>0</v>
      </c>
      <c r="N82" s="13">
        <f>F82*0.06/14.66</f>
        <v>0</v>
      </c>
      <c r="O82" s="13">
        <f>F82*0.37/14.66</f>
        <v>0</v>
      </c>
      <c r="P82" s="13">
        <f>F82*2.23/14.66</f>
        <v>0</v>
      </c>
      <c r="Q82" s="13">
        <f>F82*2.66/14.66</f>
        <v>0</v>
      </c>
    </row>
    <row r="83" spans="1:17" ht="22.5">
      <c r="A83" s="29"/>
      <c r="B83" s="29"/>
      <c r="C83" s="29"/>
      <c r="D83" s="29"/>
      <c r="E83" s="5" t="s">
        <v>8</v>
      </c>
      <c r="F83" s="15">
        <f t="shared" ref="F83:Q83" si="36">F82-F81</f>
        <v>-63115.77</v>
      </c>
      <c r="G83" s="15">
        <f t="shared" si="36"/>
        <v>-1248.5384242837652</v>
      </c>
      <c r="H83" s="15">
        <f t="shared" si="36"/>
        <v>-9816.0951978171888</v>
      </c>
      <c r="I83" s="15">
        <f t="shared" si="36"/>
        <v>-7964.8140859481573</v>
      </c>
      <c r="J83" s="15">
        <f t="shared" si="36"/>
        <v>-5123.3128444747608</v>
      </c>
      <c r="K83" s="15">
        <f t="shared" si="36"/>
        <v>-8825.875068212823</v>
      </c>
      <c r="L83" s="15">
        <f t="shared" si="36"/>
        <v>-3874.7744201909959</v>
      </c>
      <c r="M83" s="15">
        <f t="shared" si="36"/>
        <v>-3358.1378308321964</v>
      </c>
      <c r="N83" s="15">
        <f t="shared" si="36"/>
        <v>-258.31829467939974</v>
      </c>
      <c r="O83" s="15">
        <f t="shared" si="36"/>
        <v>-1592.9628171896316</v>
      </c>
      <c r="P83" s="15">
        <f t="shared" si="36"/>
        <v>-9600.8299522510224</v>
      </c>
      <c r="Q83" s="15">
        <f t="shared" si="36"/>
        <v>-11452.111064120056</v>
      </c>
    </row>
    <row r="84" spans="1:17">
      <c r="A84" s="27">
        <v>27</v>
      </c>
      <c r="B84" s="27" t="s">
        <v>4</v>
      </c>
      <c r="C84" s="27" t="s">
        <v>5</v>
      </c>
      <c r="D84" s="27">
        <v>29</v>
      </c>
      <c r="E84" s="5" t="s">
        <v>6</v>
      </c>
      <c r="F84" s="12">
        <v>73779.990000000005</v>
      </c>
      <c r="G84" s="12">
        <f t="shared" si="1"/>
        <v>1459.4950272851297</v>
      </c>
      <c r="H84" s="12">
        <f t="shared" si="2"/>
        <v>11474.650559345157</v>
      </c>
      <c r="I84" s="12">
        <f t="shared" si="3"/>
        <v>9310.5717257844499</v>
      </c>
      <c r="J84" s="12">
        <f t="shared" si="4"/>
        <v>5988.9623533424283</v>
      </c>
      <c r="K84" s="12">
        <f t="shared" si="5"/>
        <v>10317.120020463846</v>
      </c>
      <c r="L84" s="12">
        <f t="shared" si="6"/>
        <v>4529.467326057299</v>
      </c>
      <c r="M84" s="12">
        <f t="shared" si="7"/>
        <v>3925.5383492496594</v>
      </c>
      <c r="N84" s="12">
        <f t="shared" si="8"/>
        <v>301.96448840381993</v>
      </c>
      <c r="O84" s="12">
        <f t="shared" si="9"/>
        <v>1862.1143451568896</v>
      </c>
      <c r="P84" s="12">
        <f t="shared" si="10"/>
        <v>11223.013485675308</v>
      </c>
      <c r="Q84" s="12">
        <f t="shared" si="11"/>
        <v>13387.092319236019</v>
      </c>
    </row>
    <row r="85" spans="1:17">
      <c r="A85" s="28"/>
      <c r="B85" s="28"/>
      <c r="C85" s="28"/>
      <c r="D85" s="28"/>
      <c r="E85" s="5" t="s">
        <v>7</v>
      </c>
      <c r="F85" s="13">
        <v>0</v>
      </c>
      <c r="G85" s="13">
        <v>0</v>
      </c>
      <c r="H85" s="13">
        <f t="shared" si="2"/>
        <v>0</v>
      </c>
      <c r="I85" s="13">
        <f t="shared" si="3"/>
        <v>0</v>
      </c>
      <c r="J85" s="13">
        <f t="shared" si="4"/>
        <v>0</v>
      </c>
      <c r="K85" s="13">
        <f t="shared" si="5"/>
        <v>0</v>
      </c>
      <c r="L85" s="13">
        <f t="shared" si="6"/>
        <v>0</v>
      </c>
      <c r="M85" s="13">
        <f t="shared" si="7"/>
        <v>0</v>
      </c>
      <c r="N85" s="13">
        <f t="shared" si="8"/>
        <v>0</v>
      </c>
      <c r="O85" s="13">
        <f t="shared" si="9"/>
        <v>0</v>
      </c>
      <c r="P85" s="13">
        <f t="shared" si="10"/>
        <v>0</v>
      </c>
      <c r="Q85" s="13">
        <f t="shared" si="11"/>
        <v>0</v>
      </c>
    </row>
    <row r="86" spans="1:17" ht="22.5">
      <c r="A86" s="29"/>
      <c r="B86" s="29"/>
      <c r="C86" s="29"/>
      <c r="D86" s="29"/>
      <c r="E86" s="5" t="s">
        <v>8</v>
      </c>
      <c r="F86" s="15">
        <f t="shared" ref="F86:Q86" si="37">F85-F84</f>
        <v>-73779.990000000005</v>
      </c>
      <c r="G86" s="15">
        <f t="shared" si="37"/>
        <v>-1459.4950272851297</v>
      </c>
      <c r="H86" s="15">
        <f t="shared" si="37"/>
        <v>-11474.650559345157</v>
      </c>
      <c r="I86" s="15">
        <f t="shared" si="37"/>
        <v>-9310.5717257844499</v>
      </c>
      <c r="J86" s="15">
        <f t="shared" si="37"/>
        <v>-5988.9623533424283</v>
      </c>
      <c r="K86" s="15">
        <f t="shared" si="37"/>
        <v>-10317.120020463846</v>
      </c>
      <c r="L86" s="15">
        <f t="shared" si="37"/>
        <v>-4529.467326057299</v>
      </c>
      <c r="M86" s="15">
        <f t="shared" si="37"/>
        <v>-3925.5383492496594</v>
      </c>
      <c r="N86" s="15">
        <f t="shared" si="37"/>
        <v>-301.96448840381993</v>
      </c>
      <c r="O86" s="15">
        <f t="shared" si="37"/>
        <v>-1862.1143451568896</v>
      </c>
      <c r="P86" s="15">
        <f t="shared" si="37"/>
        <v>-11223.013485675308</v>
      </c>
      <c r="Q86" s="15">
        <f t="shared" si="37"/>
        <v>-13387.092319236019</v>
      </c>
    </row>
    <row r="87" spans="1:17">
      <c r="A87" s="27">
        <v>28</v>
      </c>
      <c r="B87" s="27" t="s">
        <v>4</v>
      </c>
      <c r="C87" s="27" t="s">
        <v>5</v>
      </c>
      <c r="D87" s="27">
        <v>30</v>
      </c>
      <c r="E87" s="5" t="s">
        <v>6</v>
      </c>
      <c r="F87" s="12">
        <v>73895.89</v>
      </c>
      <c r="G87" s="12">
        <f t="shared" si="1"/>
        <v>1461.7877285129603</v>
      </c>
      <c r="H87" s="12">
        <f t="shared" si="2"/>
        <v>11492.675934515688</v>
      </c>
      <c r="I87" s="12">
        <f t="shared" si="3"/>
        <v>9325.1975784447477</v>
      </c>
      <c r="J87" s="12">
        <f t="shared" si="4"/>
        <v>5998.370334242838</v>
      </c>
      <c r="K87" s="12">
        <f t="shared" si="5"/>
        <v>10333.32704638472</v>
      </c>
      <c r="L87" s="12">
        <f t="shared" si="6"/>
        <v>4536.5826057298773</v>
      </c>
      <c r="M87" s="12">
        <f t="shared" si="7"/>
        <v>3931.704924965894</v>
      </c>
      <c r="N87" s="12">
        <f t="shared" si="8"/>
        <v>302.43884038199178</v>
      </c>
      <c r="O87" s="12">
        <f t="shared" si="9"/>
        <v>1865.0395156889495</v>
      </c>
      <c r="P87" s="12">
        <f t="shared" si="10"/>
        <v>11240.643567530697</v>
      </c>
      <c r="Q87" s="12">
        <f t="shared" si="11"/>
        <v>13408.121923601637</v>
      </c>
    </row>
    <row r="88" spans="1:17">
      <c r="A88" s="28"/>
      <c r="B88" s="28"/>
      <c r="C88" s="28"/>
      <c r="D88" s="28"/>
      <c r="E88" s="5" t="s">
        <v>7</v>
      </c>
      <c r="F88" s="12">
        <v>1797.27</v>
      </c>
      <c r="G88" s="12">
        <f>F88*0.29/14.66</f>
        <v>35.553090040927692</v>
      </c>
      <c r="H88" s="12">
        <f>F88*2.28/14.66</f>
        <v>279.52084583901774</v>
      </c>
      <c r="I88" s="12">
        <f>F88*1.85/14.66</f>
        <v>226.80419508867669</v>
      </c>
      <c r="J88" s="12">
        <f>F88*1.19/14.66</f>
        <v>145.89026603001363</v>
      </c>
      <c r="K88" s="12">
        <f>F88*2.05/14.66</f>
        <v>251.32356753069573</v>
      </c>
      <c r="L88" s="12">
        <f>F88*0.9/14.66</f>
        <v>110.33717598908595</v>
      </c>
      <c r="M88" s="12">
        <f>F88*0.78/14.66</f>
        <v>95.625552523874489</v>
      </c>
      <c r="N88" s="12">
        <f>F88*0.06/14.66</f>
        <v>7.3558117326057291</v>
      </c>
      <c r="O88" s="12">
        <f>F88*0.37/14.66</f>
        <v>45.360839017735337</v>
      </c>
      <c r="P88" s="12">
        <f>F88*2.23/14.66</f>
        <v>273.39100272851294</v>
      </c>
      <c r="Q88" s="12">
        <f>F88*2.66/14.66</f>
        <v>326.10765347885399</v>
      </c>
    </row>
    <row r="89" spans="1:17" ht="22.5">
      <c r="A89" s="29"/>
      <c r="B89" s="29"/>
      <c r="C89" s="29"/>
      <c r="D89" s="29"/>
      <c r="E89" s="5" t="s">
        <v>8</v>
      </c>
      <c r="F89" s="15">
        <f t="shared" ref="F89:Q89" si="38">F88-F87</f>
        <v>-72098.62</v>
      </c>
      <c r="G89" s="15">
        <f t="shared" si="38"/>
        <v>-1426.2346384720327</v>
      </c>
      <c r="H89" s="15">
        <f t="shared" si="38"/>
        <v>-11213.155088676671</v>
      </c>
      <c r="I89" s="15">
        <f t="shared" si="38"/>
        <v>-9098.3933833560714</v>
      </c>
      <c r="J89" s="15">
        <f t="shared" si="38"/>
        <v>-5852.4800682128243</v>
      </c>
      <c r="K89" s="15">
        <f t="shared" si="38"/>
        <v>-10082.003478854025</v>
      </c>
      <c r="L89" s="15">
        <f t="shared" si="38"/>
        <v>-4426.2454297407912</v>
      </c>
      <c r="M89" s="15">
        <f t="shared" si="38"/>
        <v>-3836.0793724420196</v>
      </c>
      <c r="N89" s="15">
        <f t="shared" si="38"/>
        <v>-295.08302864938605</v>
      </c>
      <c r="O89" s="15">
        <f t="shared" si="38"/>
        <v>-1819.6786766712141</v>
      </c>
      <c r="P89" s="15">
        <f t="shared" si="38"/>
        <v>-10967.252564802184</v>
      </c>
      <c r="Q89" s="15">
        <f t="shared" si="38"/>
        <v>-13082.014270122783</v>
      </c>
    </row>
    <row r="90" spans="1:17">
      <c r="A90" s="27">
        <v>29</v>
      </c>
      <c r="B90" s="27" t="s">
        <v>4</v>
      </c>
      <c r="C90" s="27" t="s">
        <v>5</v>
      </c>
      <c r="D90" s="27">
        <v>31</v>
      </c>
      <c r="E90" s="5" t="s">
        <v>6</v>
      </c>
      <c r="F90" s="12">
        <v>87309.49</v>
      </c>
      <c r="G90" s="12">
        <f t="shared" si="1"/>
        <v>1727.1317939972716</v>
      </c>
      <c r="H90" s="12">
        <f t="shared" si="2"/>
        <v>13578.829276944065</v>
      </c>
      <c r="I90" s="12">
        <f t="shared" si="3"/>
        <v>11017.909720327421</v>
      </c>
      <c r="J90" s="12">
        <f t="shared" si="4"/>
        <v>7087.195982264665</v>
      </c>
      <c r="K90" s="12">
        <f t="shared" si="5"/>
        <v>12209.035095497953</v>
      </c>
      <c r="L90" s="12">
        <f t="shared" si="6"/>
        <v>5360.0641882673954</v>
      </c>
      <c r="M90" s="12">
        <f t="shared" si="7"/>
        <v>4645.3889631650754</v>
      </c>
      <c r="N90" s="12">
        <f t="shared" si="8"/>
        <v>357.33761255115962</v>
      </c>
      <c r="O90" s="12">
        <f t="shared" si="9"/>
        <v>2203.5819440654845</v>
      </c>
      <c r="P90" s="12">
        <f t="shared" si="10"/>
        <v>13281.047933151433</v>
      </c>
      <c r="Q90" s="12">
        <f t="shared" si="11"/>
        <v>15841.967489768078</v>
      </c>
    </row>
    <row r="91" spans="1:17">
      <c r="A91" s="28"/>
      <c r="B91" s="28"/>
      <c r="C91" s="28"/>
      <c r="D91" s="28"/>
      <c r="E91" s="5" t="s">
        <v>7</v>
      </c>
      <c r="F91" s="12">
        <v>35884.68</v>
      </c>
      <c r="G91" s="12">
        <f>F91*0.29/14.66</f>
        <v>709.86065484311041</v>
      </c>
      <c r="H91" s="12">
        <f>F91*2.28/14.66</f>
        <v>5580.9734242837649</v>
      </c>
      <c r="I91" s="12">
        <f>F91*1.85/14.66</f>
        <v>4528.4214188267397</v>
      </c>
      <c r="J91" s="12">
        <f>F91*1.19/14.66</f>
        <v>2912.8764802182809</v>
      </c>
      <c r="K91" s="12">
        <f>F91*2.05/14.66</f>
        <v>5017.9804911323326</v>
      </c>
      <c r="L91" s="12">
        <f>F91*0.9/14.66</f>
        <v>2203.0158253751706</v>
      </c>
      <c r="M91" s="12">
        <f>F91*0.78/14.66</f>
        <v>1909.2803819918145</v>
      </c>
      <c r="N91" s="12">
        <f>F91*0.06/14.66</f>
        <v>146.86772169167801</v>
      </c>
      <c r="O91" s="12">
        <f>F91*0.37/14.66</f>
        <v>905.6842837653478</v>
      </c>
      <c r="P91" s="12">
        <f>F91*2.23/14.66</f>
        <v>5458.5836562073673</v>
      </c>
      <c r="Q91" s="12">
        <f>F91*2.66/14.66</f>
        <v>6511.1356616643925</v>
      </c>
    </row>
    <row r="92" spans="1:17" ht="22.5">
      <c r="A92" s="29"/>
      <c r="B92" s="29"/>
      <c r="C92" s="29"/>
      <c r="D92" s="29"/>
      <c r="E92" s="5" t="s">
        <v>8</v>
      </c>
      <c r="F92" s="15">
        <f t="shared" ref="F92:Q92" si="39">F91-F90</f>
        <v>-51424.810000000005</v>
      </c>
      <c r="G92" s="15">
        <f t="shared" si="39"/>
        <v>-1017.2711391541612</v>
      </c>
      <c r="H92" s="15">
        <f t="shared" si="39"/>
        <v>-7997.8558526603001</v>
      </c>
      <c r="I92" s="15">
        <f t="shared" si="39"/>
        <v>-6489.4883015006817</v>
      </c>
      <c r="J92" s="15">
        <f t="shared" si="39"/>
        <v>-4174.3195020463845</v>
      </c>
      <c r="K92" s="15">
        <f t="shared" si="39"/>
        <v>-7191.0546043656204</v>
      </c>
      <c r="L92" s="15">
        <f t="shared" si="39"/>
        <v>-3157.0483628922248</v>
      </c>
      <c r="M92" s="15">
        <f t="shared" si="39"/>
        <v>-2736.108581173261</v>
      </c>
      <c r="N92" s="15">
        <f t="shared" si="39"/>
        <v>-210.46989085948161</v>
      </c>
      <c r="O92" s="15">
        <f t="shared" si="39"/>
        <v>-1297.8976603001367</v>
      </c>
      <c r="P92" s="15">
        <f t="shared" si="39"/>
        <v>-7822.4642769440652</v>
      </c>
      <c r="Q92" s="15">
        <f t="shared" si="39"/>
        <v>-9330.8318281036845</v>
      </c>
    </row>
    <row r="93" spans="1:17">
      <c r="A93" s="27">
        <v>30</v>
      </c>
      <c r="B93" s="27" t="s">
        <v>4</v>
      </c>
      <c r="C93" s="27" t="s">
        <v>5</v>
      </c>
      <c r="D93" s="27">
        <v>32</v>
      </c>
      <c r="E93" s="5" t="s">
        <v>6</v>
      </c>
      <c r="F93" s="12">
        <v>87784.02</v>
      </c>
      <c r="G93" s="12">
        <f t="shared" si="1"/>
        <v>1736.5188130968622</v>
      </c>
      <c r="H93" s="12">
        <f t="shared" si="2"/>
        <v>13652.630668485675</v>
      </c>
      <c r="I93" s="12">
        <f t="shared" si="3"/>
        <v>11077.792428376535</v>
      </c>
      <c r="J93" s="12">
        <f t="shared" si="4"/>
        <v>7125.7151296043658</v>
      </c>
      <c r="K93" s="12">
        <f t="shared" si="5"/>
        <v>12275.391609822645</v>
      </c>
      <c r="L93" s="12">
        <f t="shared" si="6"/>
        <v>5389.1963165075031</v>
      </c>
      <c r="M93" s="12">
        <f t="shared" si="7"/>
        <v>4670.6368076398367</v>
      </c>
      <c r="N93" s="12">
        <f t="shared" si="8"/>
        <v>359.27975443383355</v>
      </c>
      <c r="O93" s="12">
        <f t="shared" si="9"/>
        <v>2215.5584856753071</v>
      </c>
      <c r="P93" s="12">
        <f t="shared" si="10"/>
        <v>13353.230873124146</v>
      </c>
      <c r="Q93" s="12">
        <f t="shared" si="11"/>
        <v>15928.069113233289</v>
      </c>
    </row>
    <row r="94" spans="1:17">
      <c r="A94" s="28"/>
      <c r="B94" s="28"/>
      <c r="C94" s="28"/>
      <c r="D94" s="28"/>
      <c r="E94" s="5" t="s">
        <v>7</v>
      </c>
      <c r="F94" s="12">
        <v>41226.370000000003</v>
      </c>
      <c r="G94" s="12">
        <f>F94*0.29/14.66</f>
        <v>815.52846521145977</v>
      </c>
      <c r="H94" s="12">
        <f>F94*2.28/14.66</f>
        <v>6411.7410368349247</v>
      </c>
      <c r="I94" s="12">
        <f>F94*1.85/14.66</f>
        <v>5202.5091746248299</v>
      </c>
      <c r="J94" s="12">
        <f>F94*1.19/14.66</f>
        <v>3346.478874488404</v>
      </c>
      <c r="K94" s="12">
        <f>F94*2.05/14.66</f>
        <v>5764.9425989085948</v>
      </c>
      <c r="L94" s="12">
        <f>F94*0.9/14.66</f>
        <v>2530.9504092769439</v>
      </c>
      <c r="M94" s="12">
        <f>F94*0.78/14.66</f>
        <v>2193.4903547066851</v>
      </c>
      <c r="N94" s="12">
        <f>F94*0.06/14.66</f>
        <v>168.73002728512961</v>
      </c>
      <c r="O94" s="12">
        <f>F94*0.37/14.66</f>
        <v>1040.5018349249658</v>
      </c>
      <c r="P94" s="12">
        <f>F94*2.23/14.66</f>
        <v>6271.1326807639844</v>
      </c>
      <c r="Q94" s="12">
        <f>F94*2.66/14.66</f>
        <v>7480.36454297408</v>
      </c>
    </row>
    <row r="95" spans="1:17" ht="22.5">
      <c r="A95" s="29"/>
      <c r="B95" s="29"/>
      <c r="C95" s="29"/>
      <c r="D95" s="29"/>
      <c r="E95" s="5" t="s">
        <v>8</v>
      </c>
      <c r="F95" s="15">
        <f t="shared" ref="F95:Q95" si="40">F94-F93</f>
        <v>-46557.65</v>
      </c>
      <c r="G95" s="15">
        <f t="shared" si="40"/>
        <v>-920.99034788540246</v>
      </c>
      <c r="H95" s="15">
        <f t="shared" si="40"/>
        <v>-7240.8896316507507</v>
      </c>
      <c r="I95" s="15">
        <f t="shared" si="40"/>
        <v>-5875.2832537517052</v>
      </c>
      <c r="J95" s="15">
        <f t="shared" si="40"/>
        <v>-3779.2362551159617</v>
      </c>
      <c r="K95" s="15">
        <f t="shared" si="40"/>
        <v>-6510.4490109140506</v>
      </c>
      <c r="L95" s="15">
        <f t="shared" si="40"/>
        <v>-2858.2459072305592</v>
      </c>
      <c r="M95" s="15">
        <f t="shared" si="40"/>
        <v>-2477.1464529331515</v>
      </c>
      <c r="N95" s="15">
        <f t="shared" si="40"/>
        <v>-190.54972714870394</v>
      </c>
      <c r="O95" s="15">
        <f t="shared" si="40"/>
        <v>-1175.0566507503413</v>
      </c>
      <c r="P95" s="15">
        <f t="shared" si="40"/>
        <v>-7082.0981923601621</v>
      </c>
      <c r="Q95" s="15">
        <f t="shared" si="40"/>
        <v>-8447.7045702592077</v>
      </c>
    </row>
    <row r="96" spans="1:17">
      <c r="A96" s="27">
        <v>31</v>
      </c>
      <c r="B96" s="27" t="s">
        <v>4</v>
      </c>
      <c r="C96" s="27" t="s">
        <v>5</v>
      </c>
      <c r="D96" s="27">
        <v>33</v>
      </c>
      <c r="E96" s="5" t="s">
        <v>6</v>
      </c>
      <c r="F96" s="12">
        <v>92810.09</v>
      </c>
      <c r="G96" s="12">
        <f t="shared" si="1"/>
        <v>1835.9431173260571</v>
      </c>
      <c r="H96" s="12">
        <f t="shared" si="2"/>
        <v>14434.311405184173</v>
      </c>
      <c r="I96" s="12">
        <f t="shared" si="3"/>
        <v>11712.050920873124</v>
      </c>
      <c r="J96" s="12">
        <f t="shared" si="4"/>
        <v>7533.6976193724413</v>
      </c>
      <c r="K96" s="12">
        <f t="shared" si="5"/>
        <v>12978.218587994541</v>
      </c>
      <c r="L96" s="12">
        <f t="shared" si="6"/>
        <v>5697.7545020463849</v>
      </c>
      <c r="M96" s="12">
        <f t="shared" si="7"/>
        <v>4938.0539017735337</v>
      </c>
      <c r="N96" s="12">
        <f t="shared" si="8"/>
        <v>379.85030013642563</v>
      </c>
      <c r="O96" s="12">
        <f t="shared" si="9"/>
        <v>2342.4101841746246</v>
      </c>
      <c r="P96" s="12">
        <f t="shared" si="10"/>
        <v>14117.769488403819</v>
      </c>
      <c r="Q96" s="12">
        <f t="shared" si="11"/>
        <v>16840.02997271487</v>
      </c>
    </row>
    <row r="97" spans="1:17">
      <c r="A97" s="28"/>
      <c r="B97" s="28"/>
      <c r="C97" s="28"/>
      <c r="D97" s="28"/>
      <c r="E97" s="5" t="s">
        <v>7</v>
      </c>
      <c r="F97" s="12">
        <v>47922.99</v>
      </c>
      <c r="G97" s="12">
        <f>F97*0.29/14.66</f>
        <v>947.9991200545702</v>
      </c>
      <c r="H97" s="12">
        <f>F97*2.28/14.66</f>
        <v>7453.2344611186891</v>
      </c>
      <c r="I97" s="12">
        <f>F97*1.85/14.66</f>
        <v>6047.5805934515683</v>
      </c>
      <c r="J97" s="12">
        <f>F97*1.19/14.66</f>
        <v>3890.0653547066845</v>
      </c>
      <c r="K97" s="12">
        <f>F97*2.05/14.66</f>
        <v>6701.3730900409264</v>
      </c>
      <c r="L97" s="12">
        <f>F97*0.9/14.66</f>
        <v>2942.0662346521144</v>
      </c>
      <c r="M97" s="12">
        <f>F97*0.78/14.66</f>
        <v>2549.7907366984996</v>
      </c>
      <c r="N97" s="12">
        <f>F97*0.06/14.66</f>
        <v>196.13774897680761</v>
      </c>
      <c r="O97" s="12">
        <f>F97*0.37/14.66</f>
        <v>1209.5161186903135</v>
      </c>
      <c r="P97" s="12">
        <f>F97*2.23/14.66</f>
        <v>7289.7863369713505</v>
      </c>
      <c r="Q97" s="12">
        <f>F97*2.66/14.66</f>
        <v>8695.4402046384712</v>
      </c>
    </row>
    <row r="98" spans="1:17" ht="22.5">
      <c r="A98" s="29"/>
      <c r="B98" s="29"/>
      <c r="C98" s="29"/>
      <c r="D98" s="29"/>
      <c r="E98" s="5" t="s">
        <v>8</v>
      </c>
      <c r="F98" s="15">
        <f t="shared" ref="F98:Q98" si="41">F97-F96</f>
        <v>-44887.1</v>
      </c>
      <c r="G98" s="15">
        <f t="shared" si="41"/>
        <v>-887.94399727148686</v>
      </c>
      <c r="H98" s="15">
        <f t="shared" si="41"/>
        <v>-6981.076944065484</v>
      </c>
      <c r="I98" s="15">
        <f t="shared" si="41"/>
        <v>-5664.4703274215553</v>
      </c>
      <c r="J98" s="15">
        <f t="shared" si="41"/>
        <v>-3643.6322646657568</v>
      </c>
      <c r="K98" s="15">
        <f t="shared" si="41"/>
        <v>-6276.8454979536145</v>
      </c>
      <c r="L98" s="15">
        <f t="shared" si="41"/>
        <v>-2755.6882673942705</v>
      </c>
      <c r="M98" s="15">
        <f t="shared" si="41"/>
        <v>-2388.2631650750341</v>
      </c>
      <c r="N98" s="15">
        <f t="shared" si="41"/>
        <v>-183.71255115961802</v>
      </c>
      <c r="O98" s="15">
        <f t="shared" si="41"/>
        <v>-1132.8940654843111</v>
      </c>
      <c r="P98" s="15">
        <f t="shared" si="41"/>
        <v>-6827.9831514324687</v>
      </c>
      <c r="Q98" s="15">
        <f t="shared" si="41"/>
        <v>-8144.5897680763992</v>
      </c>
    </row>
    <row r="99" spans="1:17">
      <c r="A99" s="27">
        <v>32</v>
      </c>
      <c r="B99" s="27" t="s">
        <v>4</v>
      </c>
      <c r="C99" s="27" t="s">
        <v>5</v>
      </c>
      <c r="D99" s="27">
        <v>34</v>
      </c>
      <c r="E99" s="5" t="s">
        <v>6</v>
      </c>
      <c r="F99" s="12">
        <f>840+80819.66</f>
        <v>81659.66</v>
      </c>
      <c r="G99" s="12">
        <f t="shared" si="1"/>
        <v>1615.3684447476126</v>
      </c>
      <c r="H99" s="12">
        <f t="shared" si="2"/>
        <v>12700.138117326056</v>
      </c>
      <c r="I99" s="12">
        <f t="shared" si="3"/>
        <v>10304.936630286495</v>
      </c>
      <c r="J99" s="12">
        <f t="shared" si="4"/>
        <v>6628.5808594815826</v>
      </c>
      <c r="K99" s="12">
        <f t="shared" si="5"/>
        <v>11418.983833560709</v>
      </c>
      <c r="L99" s="12">
        <f t="shared" si="6"/>
        <v>5013.21241473397</v>
      </c>
      <c r="M99" s="12">
        <f t="shared" si="7"/>
        <v>4344.7840927694406</v>
      </c>
      <c r="N99" s="12">
        <f t="shared" si="8"/>
        <v>334.21416098226467</v>
      </c>
      <c r="O99" s="12">
        <f t="shared" si="9"/>
        <v>2060.987326057299</v>
      </c>
      <c r="P99" s="12">
        <f t="shared" si="10"/>
        <v>12421.626316507503</v>
      </c>
      <c r="Q99" s="12">
        <f t="shared" si="11"/>
        <v>14816.827803547067</v>
      </c>
    </row>
    <row r="100" spans="1:17">
      <c r="A100" s="28"/>
      <c r="B100" s="28"/>
      <c r="C100" s="28"/>
      <c r="D100" s="28"/>
      <c r="E100" s="5" t="s">
        <v>7</v>
      </c>
      <c r="F100" s="12">
        <v>7860.09</v>
      </c>
      <c r="G100" s="12">
        <f>F100*0.29/14.66</f>
        <v>155.48609140518414</v>
      </c>
      <c r="H100" s="12">
        <f>F100*2.28/14.66</f>
        <v>1222.4423738062756</v>
      </c>
      <c r="I100" s="12">
        <f>F100*1.85/14.66</f>
        <v>991.89403137789907</v>
      </c>
      <c r="J100" s="12">
        <f>F100*1.19/14.66</f>
        <v>638.02913369713497</v>
      </c>
      <c r="K100" s="12">
        <f>F100*2.05/14.66</f>
        <v>1099.1258185538882</v>
      </c>
      <c r="L100" s="12">
        <f>F100*0.9/14.66</f>
        <v>482.54304229195088</v>
      </c>
      <c r="M100" s="12">
        <f>F100*0.78/14.66</f>
        <v>418.20396998635744</v>
      </c>
      <c r="N100" s="12">
        <f>F100*0.06/14.66</f>
        <v>32.169536152796724</v>
      </c>
      <c r="O100" s="12">
        <f>F100*0.37/14.66</f>
        <v>198.37880627557979</v>
      </c>
      <c r="P100" s="12">
        <f>F100*2.23/14.66</f>
        <v>1195.6344270122784</v>
      </c>
      <c r="Q100" s="12">
        <f>F100*2.66/14.66</f>
        <v>1426.182769440655</v>
      </c>
    </row>
    <row r="101" spans="1:17" ht="22.5">
      <c r="A101" s="29"/>
      <c r="B101" s="29"/>
      <c r="C101" s="29"/>
      <c r="D101" s="29"/>
      <c r="E101" s="5" t="s">
        <v>8</v>
      </c>
      <c r="F101" s="15">
        <f t="shared" ref="F101:Q101" si="42">F100-F99</f>
        <v>-73799.570000000007</v>
      </c>
      <c r="G101" s="15">
        <f t="shared" si="42"/>
        <v>-1459.8823533424284</v>
      </c>
      <c r="H101" s="15">
        <f t="shared" si="42"/>
        <v>-11477.69574351978</v>
      </c>
      <c r="I101" s="15">
        <f t="shared" si="42"/>
        <v>-9313.0425989085961</v>
      </c>
      <c r="J101" s="15">
        <f t="shared" si="42"/>
        <v>-5990.5517257844476</v>
      </c>
      <c r="K101" s="15">
        <f t="shared" si="42"/>
        <v>-10319.858015006821</v>
      </c>
      <c r="L101" s="15">
        <f t="shared" si="42"/>
        <v>-4530.6693724420193</v>
      </c>
      <c r="M101" s="15">
        <f t="shared" si="42"/>
        <v>-3926.580122783083</v>
      </c>
      <c r="N101" s="15">
        <f t="shared" si="42"/>
        <v>-302.04462482946792</v>
      </c>
      <c r="O101" s="15">
        <f t="shared" si="42"/>
        <v>-1862.6085197817192</v>
      </c>
      <c r="P101" s="15">
        <f t="shared" si="42"/>
        <v>-11225.991889495224</v>
      </c>
      <c r="Q101" s="15">
        <f t="shared" si="42"/>
        <v>-13390.645034106412</v>
      </c>
    </row>
    <row r="102" spans="1:17">
      <c r="A102" s="27">
        <v>33</v>
      </c>
      <c r="B102" s="27" t="s">
        <v>4</v>
      </c>
      <c r="C102" s="27" t="s">
        <v>5</v>
      </c>
      <c r="D102" s="27">
        <v>49</v>
      </c>
      <c r="E102" s="5" t="s">
        <v>6</v>
      </c>
      <c r="F102" s="12">
        <v>20045.12</v>
      </c>
      <c r="G102" s="12">
        <f t="shared" si="1"/>
        <v>396.52693042291946</v>
      </c>
      <c r="H102" s="12">
        <f t="shared" si="2"/>
        <v>3117.5220736698493</v>
      </c>
      <c r="I102" s="12">
        <f t="shared" si="3"/>
        <v>2529.5683492496591</v>
      </c>
      <c r="J102" s="12">
        <f t="shared" si="4"/>
        <v>1627.1277489768074</v>
      </c>
      <c r="K102" s="12">
        <f t="shared" si="5"/>
        <v>2803.0351978171889</v>
      </c>
      <c r="L102" s="12">
        <f t="shared" si="6"/>
        <v>1230.6008185538881</v>
      </c>
      <c r="M102" s="12">
        <f t="shared" si="7"/>
        <v>1066.5207094133698</v>
      </c>
      <c r="N102" s="12">
        <f t="shared" si="8"/>
        <v>82.040054570259201</v>
      </c>
      <c r="O102" s="12">
        <f t="shared" si="9"/>
        <v>505.91366984993175</v>
      </c>
      <c r="P102" s="12">
        <f t="shared" si="10"/>
        <v>3049.1553615279672</v>
      </c>
      <c r="Q102" s="12">
        <f t="shared" si="11"/>
        <v>3637.1090859481583</v>
      </c>
    </row>
    <row r="103" spans="1:17">
      <c r="A103" s="28"/>
      <c r="B103" s="28"/>
      <c r="C103" s="28"/>
      <c r="D103" s="28"/>
      <c r="E103" s="5" t="s">
        <v>7</v>
      </c>
      <c r="F103" s="12">
        <v>3663.96</v>
      </c>
      <c r="G103" s="12">
        <f>F103*0.29/14.66</f>
        <v>72.479427012278308</v>
      </c>
      <c r="H103" s="12">
        <f>F103*2.28/14.66</f>
        <v>569.83825375170522</v>
      </c>
      <c r="I103" s="12">
        <f>F103*1.85/14.66</f>
        <v>462.36875852660302</v>
      </c>
      <c r="J103" s="12">
        <f>F103*1.19/14.66</f>
        <v>297.4155798090041</v>
      </c>
      <c r="K103" s="12">
        <f>F103*2.05/14.66</f>
        <v>512.35457025920869</v>
      </c>
      <c r="L103" s="12">
        <f>F103*0.9/14.66</f>
        <v>224.93615279672579</v>
      </c>
      <c r="M103" s="12">
        <f>F103*0.78/14.66</f>
        <v>194.94466575716237</v>
      </c>
      <c r="N103" s="12">
        <f>F103*0.06/14.66</f>
        <v>14.995743519781717</v>
      </c>
      <c r="O103" s="12">
        <f>F103*0.37/14.66</f>
        <v>92.473751705320595</v>
      </c>
      <c r="P103" s="12">
        <f>F103*2.23/14.66</f>
        <v>557.34180081855391</v>
      </c>
      <c r="Q103" s="12">
        <f>F103*2.66/14.66</f>
        <v>664.81129604365628</v>
      </c>
    </row>
    <row r="104" spans="1:17" ht="22.5">
      <c r="A104" s="29"/>
      <c r="B104" s="29"/>
      <c r="C104" s="29"/>
      <c r="D104" s="29"/>
      <c r="E104" s="5" t="s">
        <v>8</v>
      </c>
      <c r="F104" s="15">
        <f t="shared" ref="F104:Q104" si="43">F103-F102</f>
        <v>-16381.16</v>
      </c>
      <c r="G104" s="15">
        <f t="shared" si="43"/>
        <v>-324.04750341064118</v>
      </c>
      <c r="H104" s="15">
        <f t="shared" si="43"/>
        <v>-2547.6838199181439</v>
      </c>
      <c r="I104" s="15">
        <f t="shared" si="43"/>
        <v>-2067.1995907230562</v>
      </c>
      <c r="J104" s="15">
        <f t="shared" si="43"/>
        <v>-1329.7121691678033</v>
      </c>
      <c r="K104" s="15">
        <f t="shared" si="43"/>
        <v>-2290.6806275579802</v>
      </c>
      <c r="L104" s="15">
        <f t="shared" si="43"/>
        <v>-1005.6646657571623</v>
      </c>
      <c r="M104" s="15">
        <f t="shared" si="43"/>
        <v>-871.57604365620739</v>
      </c>
      <c r="N104" s="15">
        <f t="shared" si="43"/>
        <v>-67.044311050477489</v>
      </c>
      <c r="O104" s="15">
        <f t="shared" si="43"/>
        <v>-413.43991814461117</v>
      </c>
      <c r="P104" s="15">
        <f t="shared" si="43"/>
        <v>-2491.8135607094132</v>
      </c>
      <c r="Q104" s="15">
        <f t="shared" si="43"/>
        <v>-2972.2977899045018</v>
      </c>
    </row>
    <row r="105" spans="1:17">
      <c r="A105" s="27">
        <v>34</v>
      </c>
      <c r="B105" s="27" t="s">
        <v>4</v>
      </c>
      <c r="C105" s="27" t="s">
        <v>5</v>
      </c>
      <c r="D105" s="27">
        <v>50</v>
      </c>
      <c r="E105" s="5" t="s">
        <v>6</v>
      </c>
      <c r="F105" s="12">
        <f>73294.03-18977.57</f>
        <v>54316.46</v>
      </c>
      <c r="G105" s="12">
        <f t="shared" si="1"/>
        <v>1074.4729467939972</v>
      </c>
      <c r="H105" s="12">
        <f t="shared" si="2"/>
        <v>8447.5804092769431</v>
      </c>
      <c r="I105" s="12">
        <f t="shared" si="3"/>
        <v>6854.3963847203277</v>
      </c>
      <c r="J105" s="12">
        <f t="shared" si="4"/>
        <v>4409.0441609822647</v>
      </c>
      <c r="K105" s="12">
        <f t="shared" si="5"/>
        <v>7595.4122100954974</v>
      </c>
      <c r="L105" s="12">
        <f t="shared" si="6"/>
        <v>3334.5712141882673</v>
      </c>
      <c r="M105" s="12">
        <f t="shared" si="7"/>
        <v>2889.9617189631649</v>
      </c>
      <c r="N105" s="12">
        <f t="shared" si="8"/>
        <v>222.30474761255115</v>
      </c>
      <c r="O105" s="12">
        <f t="shared" si="9"/>
        <v>1370.8792769440654</v>
      </c>
      <c r="P105" s="12">
        <f t="shared" si="10"/>
        <v>8262.3264529331518</v>
      </c>
      <c r="Q105" s="12">
        <f t="shared" si="11"/>
        <v>9855.5104774897682</v>
      </c>
    </row>
    <row r="106" spans="1:17">
      <c r="A106" s="28"/>
      <c r="B106" s="28"/>
      <c r="C106" s="28"/>
      <c r="D106" s="28"/>
      <c r="E106" s="5" t="s">
        <v>7</v>
      </c>
      <c r="F106" s="12">
        <f>38928.88-8920.7</f>
        <v>30008.179999999997</v>
      </c>
      <c r="G106" s="12">
        <f>F106*0.29/14.66</f>
        <v>593.61338335607081</v>
      </c>
      <c r="H106" s="12">
        <f>F106*2.28/14.66</f>
        <v>4667.0293587994529</v>
      </c>
      <c r="I106" s="12">
        <f>F106*1.85/14.66</f>
        <v>3786.8439972714868</v>
      </c>
      <c r="J106" s="12">
        <f>F106*1.19/14.66</f>
        <v>2435.8618144611182</v>
      </c>
      <c r="K106" s="12">
        <f>F106*2.05/14.66</f>
        <v>4196.2325375170522</v>
      </c>
      <c r="L106" s="12">
        <f>F106*0.9/14.66</f>
        <v>1842.2484311050475</v>
      </c>
      <c r="M106" s="12">
        <f>F106*0.78/14.66</f>
        <v>1596.6153069577078</v>
      </c>
      <c r="N106" s="12">
        <f>F106*0.06/14.66</f>
        <v>122.81656207366983</v>
      </c>
      <c r="O106" s="12">
        <f>F106*0.37/14.66</f>
        <v>757.36879945429735</v>
      </c>
      <c r="P106" s="12">
        <f>F106*2.23/14.66</f>
        <v>4564.6822237380629</v>
      </c>
      <c r="Q106" s="12">
        <f>F106*2.66/14.66</f>
        <v>5444.8675852660299</v>
      </c>
    </row>
    <row r="107" spans="1:17" ht="22.5">
      <c r="A107" s="29"/>
      <c r="B107" s="29"/>
      <c r="C107" s="29"/>
      <c r="D107" s="29"/>
      <c r="E107" s="5" t="s">
        <v>8</v>
      </c>
      <c r="F107" s="15">
        <f t="shared" ref="F107:Q107" si="44">F106-F105</f>
        <v>-24308.280000000002</v>
      </c>
      <c r="G107" s="15">
        <f t="shared" si="44"/>
        <v>-480.85956343792634</v>
      </c>
      <c r="H107" s="15">
        <f t="shared" si="44"/>
        <v>-3780.5510504774902</v>
      </c>
      <c r="I107" s="15">
        <f t="shared" si="44"/>
        <v>-3067.5523874488408</v>
      </c>
      <c r="J107" s="15">
        <f t="shared" si="44"/>
        <v>-1973.1823465211464</v>
      </c>
      <c r="K107" s="15">
        <f t="shared" si="44"/>
        <v>-3399.1796725784452</v>
      </c>
      <c r="L107" s="15">
        <f t="shared" si="44"/>
        <v>-1492.3227830832197</v>
      </c>
      <c r="M107" s="15">
        <f t="shared" si="44"/>
        <v>-1293.3464120054571</v>
      </c>
      <c r="N107" s="15">
        <f t="shared" si="44"/>
        <v>-99.488185538881325</v>
      </c>
      <c r="O107" s="15">
        <f t="shared" si="44"/>
        <v>-613.51047748976805</v>
      </c>
      <c r="P107" s="15">
        <f t="shared" si="44"/>
        <v>-3697.6442291950889</v>
      </c>
      <c r="Q107" s="15">
        <f t="shared" si="44"/>
        <v>-4410.6428922237383</v>
      </c>
    </row>
    <row r="108" spans="1:17">
      <c r="A108" s="27">
        <v>35</v>
      </c>
      <c r="B108" s="27" t="s">
        <v>4</v>
      </c>
      <c r="C108" s="27" t="s">
        <v>5</v>
      </c>
      <c r="D108" s="27">
        <v>51</v>
      </c>
      <c r="E108" s="5" t="s">
        <v>6</v>
      </c>
      <c r="F108" s="12">
        <f>83968.3-21956.93</f>
        <v>62011.37</v>
      </c>
      <c r="G108" s="12">
        <f t="shared" si="1"/>
        <v>1226.6914938608456</v>
      </c>
      <c r="H108" s="12">
        <f t="shared" si="2"/>
        <v>9644.3331241473388</v>
      </c>
      <c r="I108" s="12">
        <f t="shared" si="3"/>
        <v>7825.4457366984998</v>
      </c>
      <c r="J108" s="12">
        <f t="shared" si="4"/>
        <v>5033.6650954979532</v>
      </c>
      <c r="K108" s="12">
        <f t="shared" si="5"/>
        <v>8671.439870395634</v>
      </c>
      <c r="L108" s="12">
        <f t="shared" si="6"/>
        <v>3806.9736016371075</v>
      </c>
      <c r="M108" s="12">
        <f t="shared" si="7"/>
        <v>3299.3771214188268</v>
      </c>
      <c r="N108" s="12">
        <f t="shared" si="8"/>
        <v>253.79824010914052</v>
      </c>
      <c r="O108" s="12">
        <f t="shared" si="9"/>
        <v>1565.0891473396998</v>
      </c>
      <c r="P108" s="12">
        <f t="shared" si="10"/>
        <v>9432.8345907230578</v>
      </c>
      <c r="Q108" s="12">
        <f t="shared" si="11"/>
        <v>11251.721978171898</v>
      </c>
    </row>
    <row r="109" spans="1:17">
      <c r="A109" s="28"/>
      <c r="B109" s="28"/>
      <c r="C109" s="28"/>
      <c r="D109" s="28"/>
      <c r="E109" s="5" t="s">
        <v>7</v>
      </c>
      <c r="F109" s="12">
        <f>33396.9-8386.69</f>
        <v>25010.21</v>
      </c>
      <c r="G109" s="12">
        <f>F109*0.29/14.66</f>
        <v>494.74494542974071</v>
      </c>
      <c r="H109" s="12">
        <f>F109*2.28/14.66</f>
        <v>3889.7188813096859</v>
      </c>
      <c r="I109" s="12">
        <f>F109*1.85/14.66</f>
        <v>3156.1315484311049</v>
      </c>
      <c r="J109" s="12">
        <f>F109*1.19/14.66</f>
        <v>2030.160293315143</v>
      </c>
      <c r="K109" s="12">
        <f>F109*2.05/14.66</f>
        <v>3497.3349590723051</v>
      </c>
      <c r="L109" s="12">
        <f>F109*0.9/14.66</f>
        <v>1535.4153478854023</v>
      </c>
      <c r="M109" s="12">
        <f>F109*0.78/14.66</f>
        <v>1330.6933015006823</v>
      </c>
      <c r="N109" s="12">
        <f>F109*0.06/14.66</f>
        <v>102.36102319236016</v>
      </c>
      <c r="O109" s="12">
        <f>F109*0.37/14.66</f>
        <v>631.22630968622093</v>
      </c>
      <c r="P109" s="12">
        <f>F109*2.23/14.66</f>
        <v>3804.4180286493856</v>
      </c>
      <c r="Q109" s="12">
        <f>F109*2.66/14.66</f>
        <v>4538.0053615279667</v>
      </c>
    </row>
    <row r="110" spans="1:17" ht="22.5">
      <c r="A110" s="29"/>
      <c r="B110" s="29"/>
      <c r="C110" s="29"/>
      <c r="D110" s="29"/>
      <c r="E110" s="5" t="s">
        <v>8</v>
      </c>
      <c r="F110" s="15">
        <f t="shared" ref="F110:Q110" si="45">F109-F108</f>
        <v>-37001.160000000003</v>
      </c>
      <c r="G110" s="15">
        <f t="shared" si="45"/>
        <v>-731.94654843110493</v>
      </c>
      <c r="H110" s="15">
        <f t="shared" si="45"/>
        <v>-5754.6142428376534</v>
      </c>
      <c r="I110" s="15">
        <f t="shared" si="45"/>
        <v>-4669.3141882673954</v>
      </c>
      <c r="J110" s="15">
        <f t="shared" si="45"/>
        <v>-3003.5048021828102</v>
      </c>
      <c r="K110" s="15">
        <f t="shared" si="45"/>
        <v>-5174.1049113233294</v>
      </c>
      <c r="L110" s="15">
        <f t="shared" si="45"/>
        <v>-2271.5582537517053</v>
      </c>
      <c r="M110" s="15">
        <f t="shared" si="45"/>
        <v>-1968.6838199181445</v>
      </c>
      <c r="N110" s="15">
        <f t="shared" si="45"/>
        <v>-151.43721691678036</v>
      </c>
      <c r="O110" s="15">
        <f t="shared" si="45"/>
        <v>-933.86283765347889</v>
      </c>
      <c r="P110" s="15">
        <f t="shared" si="45"/>
        <v>-5628.4165620736721</v>
      </c>
      <c r="Q110" s="15">
        <f t="shared" si="45"/>
        <v>-6713.716616643931</v>
      </c>
    </row>
    <row r="111" spans="1:17">
      <c r="A111" s="27">
        <v>36</v>
      </c>
      <c r="B111" s="27" t="s">
        <v>4</v>
      </c>
      <c r="C111" s="27" t="s">
        <v>5</v>
      </c>
      <c r="D111" s="27">
        <v>52</v>
      </c>
      <c r="E111" s="5" t="s">
        <v>6</v>
      </c>
      <c r="F111" s="12">
        <v>36110.019999999997</v>
      </c>
      <c r="G111" s="12">
        <f t="shared" si="1"/>
        <v>714.31826739427004</v>
      </c>
      <c r="H111" s="12">
        <f t="shared" si="2"/>
        <v>5616.0194815825362</v>
      </c>
      <c r="I111" s="12">
        <f t="shared" si="3"/>
        <v>4556.8579126875848</v>
      </c>
      <c r="J111" s="12">
        <f t="shared" si="4"/>
        <v>2931.168062755798</v>
      </c>
      <c r="K111" s="12">
        <f t="shared" si="5"/>
        <v>5049.4912005457018</v>
      </c>
      <c r="L111" s="12">
        <f t="shared" si="6"/>
        <v>2216.8497953615279</v>
      </c>
      <c r="M111" s="12">
        <f t="shared" si="7"/>
        <v>1921.2698226466575</v>
      </c>
      <c r="N111" s="12">
        <f t="shared" si="8"/>
        <v>147.78998635743517</v>
      </c>
      <c r="O111" s="12">
        <f t="shared" si="9"/>
        <v>911.37158253751704</v>
      </c>
      <c r="P111" s="12">
        <f t="shared" si="10"/>
        <v>5492.8611596180081</v>
      </c>
      <c r="Q111" s="12">
        <f t="shared" si="11"/>
        <v>6552.0227285129604</v>
      </c>
    </row>
    <row r="112" spans="1:17">
      <c r="A112" s="28"/>
      <c r="B112" s="28"/>
      <c r="C112" s="28"/>
      <c r="D112" s="28"/>
      <c r="E112" s="5" t="s">
        <v>7</v>
      </c>
      <c r="F112" s="12">
        <v>14481.98</v>
      </c>
      <c r="G112" s="12">
        <f>F112*0.29/14.66</f>
        <v>286.47845839017737</v>
      </c>
      <c r="H112" s="12">
        <f>F112*2.28/14.66</f>
        <v>2252.3133969986352</v>
      </c>
      <c r="I112" s="12">
        <f>F112*1.85/14.66</f>
        <v>1827.5349931787175</v>
      </c>
      <c r="J112" s="12">
        <f>F112*1.19/14.66</f>
        <v>1175.5495361527967</v>
      </c>
      <c r="K112" s="12">
        <f>F112*2.05/14.66</f>
        <v>2025.1063437926327</v>
      </c>
      <c r="L112" s="12">
        <f>F112*0.9/14.66</f>
        <v>889.07107776261932</v>
      </c>
      <c r="M112" s="12">
        <f>F112*0.78/14.66</f>
        <v>770.52826739427019</v>
      </c>
      <c r="N112" s="12">
        <f>F112*0.06/14.66</f>
        <v>59.271405184174618</v>
      </c>
      <c r="O112" s="12">
        <f>F112*0.37/14.66</f>
        <v>365.50699863574351</v>
      </c>
      <c r="P112" s="12">
        <f>F112*2.23/14.66</f>
        <v>2202.920559345157</v>
      </c>
      <c r="Q112" s="12">
        <f>F112*2.66/14.66</f>
        <v>2627.6989631650749</v>
      </c>
    </row>
    <row r="113" spans="1:17" ht="22.5">
      <c r="A113" s="29"/>
      <c r="B113" s="29"/>
      <c r="C113" s="29"/>
      <c r="D113" s="29"/>
      <c r="E113" s="5" t="s">
        <v>8</v>
      </c>
      <c r="F113" s="15">
        <f t="shared" ref="F113:Q113" si="46">F112-F111</f>
        <v>-21628.039999999997</v>
      </c>
      <c r="G113" s="15">
        <f t="shared" si="46"/>
        <v>-427.83980900409267</v>
      </c>
      <c r="H113" s="15">
        <f t="shared" si="46"/>
        <v>-3363.706084583901</v>
      </c>
      <c r="I113" s="15">
        <f t="shared" si="46"/>
        <v>-2729.322919508867</v>
      </c>
      <c r="J113" s="15">
        <f t="shared" si="46"/>
        <v>-1755.6185266030013</v>
      </c>
      <c r="K113" s="15">
        <f t="shared" si="46"/>
        <v>-3024.384856753069</v>
      </c>
      <c r="L113" s="15">
        <f t="shared" si="46"/>
        <v>-1327.7787175989085</v>
      </c>
      <c r="M113" s="15">
        <f t="shared" si="46"/>
        <v>-1150.7415552523873</v>
      </c>
      <c r="N113" s="15">
        <f t="shared" si="46"/>
        <v>-88.518581173260543</v>
      </c>
      <c r="O113" s="15">
        <f t="shared" si="46"/>
        <v>-545.86458390177359</v>
      </c>
      <c r="P113" s="15">
        <f t="shared" si="46"/>
        <v>-3289.940600272851</v>
      </c>
      <c r="Q113" s="15">
        <f t="shared" si="46"/>
        <v>-3924.3237653478855</v>
      </c>
    </row>
    <row r="114" spans="1:17">
      <c r="A114" s="27">
        <v>37</v>
      </c>
      <c r="B114" s="27" t="s">
        <v>4</v>
      </c>
      <c r="C114" s="27" t="s">
        <v>5</v>
      </c>
      <c r="D114" s="27">
        <v>53</v>
      </c>
      <c r="E114" s="5" t="s">
        <v>6</v>
      </c>
      <c r="F114" s="12">
        <f>47010.41-11161.02</f>
        <v>35849.39</v>
      </c>
      <c r="G114" s="12">
        <f t="shared" si="1"/>
        <v>709.16255798090037</v>
      </c>
      <c r="H114" s="12">
        <f t="shared" si="2"/>
        <v>5575.4849386084579</v>
      </c>
      <c r="I114" s="12">
        <f t="shared" si="3"/>
        <v>4523.9680422919519</v>
      </c>
      <c r="J114" s="12">
        <f t="shared" si="4"/>
        <v>2910.0118758526601</v>
      </c>
      <c r="K114" s="12">
        <f t="shared" si="5"/>
        <v>5013.0456684856745</v>
      </c>
      <c r="L114" s="12">
        <f t="shared" si="6"/>
        <v>2200.8493178717599</v>
      </c>
      <c r="M114" s="12">
        <f t="shared" si="7"/>
        <v>1907.4027421555252</v>
      </c>
      <c r="N114" s="12">
        <f t="shared" si="8"/>
        <v>146.72328785811732</v>
      </c>
      <c r="O114" s="12">
        <f t="shared" si="9"/>
        <v>904.79360845839005</v>
      </c>
      <c r="P114" s="12">
        <f t="shared" si="10"/>
        <v>5453.2155320600268</v>
      </c>
      <c r="Q114" s="12">
        <f t="shared" si="11"/>
        <v>6504.7324283765347</v>
      </c>
    </row>
    <row r="115" spans="1:17">
      <c r="A115" s="28"/>
      <c r="B115" s="28"/>
      <c r="C115" s="28"/>
      <c r="D115" s="28"/>
      <c r="E115" s="5" t="s">
        <v>7</v>
      </c>
      <c r="F115" s="12">
        <f>27043.12-5985.42</f>
        <v>21057.699999999997</v>
      </c>
      <c r="G115" s="12">
        <f>F115*0.29/14.66</f>
        <v>416.55750341064106</v>
      </c>
      <c r="H115" s="12">
        <f>F115*2.28/14.66</f>
        <v>3275.003819918144</v>
      </c>
      <c r="I115" s="12">
        <f>F115*1.85/14.66</f>
        <v>2657.3495907230554</v>
      </c>
      <c r="J115" s="12">
        <f>F115*1.19/14.66</f>
        <v>1709.3221691678034</v>
      </c>
      <c r="K115" s="12">
        <f>F115*2.05/14.66</f>
        <v>2944.63062755798</v>
      </c>
      <c r="L115" s="12">
        <f>F115*0.9/14.66</f>
        <v>1292.764665757162</v>
      </c>
      <c r="M115" s="12">
        <f>F115*0.78/14.66</f>
        <v>1120.3960436562072</v>
      </c>
      <c r="N115" s="12">
        <f>F115*0.06/14.66</f>
        <v>86.184311050477476</v>
      </c>
      <c r="O115" s="12">
        <f>F115*0.37/14.66</f>
        <v>531.46991814461114</v>
      </c>
      <c r="P115" s="12">
        <f>F115*2.23/14.66</f>
        <v>3203.1835607094131</v>
      </c>
      <c r="Q115" s="12">
        <f>F115*2.66/14.66</f>
        <v>3820.8377899045017</v>
      </c>
    </row>
    <row r="116" spans="1:17" ht="22.5">
      <c r="A116" s="29"/>
      <c r="B116" s="29"/>
      <c r="C116" s="29"/>
      <c r="D116" s="29"/>
      <c r="E116" s="5" t="s">
        <v>8</v>
      </c>
      <c r="F116" s="15">
        <f t="shared" ref="F116:Q116" si="47">F115-F114</f>
        <v>-14791.690000000002</v>
      </c>
      <c r="G116" s="15">
        <f t="shared" si="47"/>
        <v>-292.60505457025931</v>
      </c>
      <c r="H116" s="15">
        <f t="shared" si="47"/>
        <v>-2300.4811186903139</v>
      </c>
      <c r="I116" s="15">
        <f t="shared" si="47"/>
        <v>-1866.6184515688965</v>
      </c>
      <c r="J116" s="15">
        <f t="shared" si="47"/>
        <v>-1200.6897066848567</v>
      </c>
      <c r="K116" s="15">
        <f t="shared" si="47"/>
        <v>-2068.4150409276945</v>
      </c>
      <c r="L116" s="15">
        <f t="shared" si="47"/>
        <v>-908.08465211459793</v>
      </c>
      <c r="M116" s="15">
        <f t="shared" si="47"/>
        <v>-787.00669849931796</v>
      </c>
      <c r="N116" s="15">
        <f t="shared" si="47"/>
        <v>-60.538976807639841</v>
      </c>
      <c r="O116" s="15">
        <f t="shared" si="47"/>
        <v>-373.32369031377891</v>
      </c>
      <c r="P116" s="15">
        <f t="shared" si="47"/>
        <v>-2250.0319713506137</v>
      </c>
      <c r="Q116" s="15">
        <f t="shared" si="47"/>
        <v>-2683.894638472033</v>
      </c>
    </row>
    <row r="117" spans="1:17">
      <c r="A117" s="27">
        <v>38</v>
      </c>
      <c r="B117" s="27" t="s">
        <v>4</v>
      </c>
      <c r="C117" s="27" t="s">
        <v>5</v>
      </c>
      <c r="D117" s="27">
        <v>54</v>
      </c>
      <c r="E117" s="5" t="s">
        <v>6</v>
      </c>
      <c r="F117" s="12">
        <f>50388.24-12034.62</f>
        <v>38353.619999999995</v>
      </c>
      <c r="G117" s="12">
        <f t="shared" si="1"/>
        <v>758.70053206002706</v>
      </c>
      <c r="H117" s="12">
        <f t="shared" si="2"/>
        <v>5964.9559072305583</v>
      </c>
      <c r="I117" s="12">
        <f t="shared" si="3"/>
        <v>4839.9861527967259</v>
      </c>
      <c r="J117" s="12">
        <f t="shared" si="4"/>
        <v>3113.288390177353</v>
      </c>
      <c r="K117" s="12">
        <f t="shared" si="5"/>
        <v>5363.2278990450195</v>
      </c>
      <c r="L117" s="12">
        <f t="shared" si="6"/>
        <v>2354.5878581173256</v>
      </c>
      <c r="M117" s="12">
        <f t="shared" si="7"/>
        <v>2040.642810368349</v>
      </c>
      <c r="N117" s="12">
        <f t="shared" si="8"/>
        <v>156.97252387448839</v>
      </c>
      <c r="O117" s="12">
        <f t="shared" si="9"/>
        <v>967.9972305593451</v>
      </c>
      <c r="P117" s="12">
        <f t="shared" si="10"/>
        <v>5834.1454706684844</v>
      </c>
      <c r="Q117" s="12">
        <f t="shared" si="11"/>
        <v>6959.1152251023186</v>
      </c>
    </row>
    <row r="118" spans="1:17">
      <c r="A118" s="28"/>
      <c r="B118" s="28"/>
      <c r="C118" s="28"/>
      <c r="D118" s="28"/>
      <c r="E118" s="5" t="s">
        <v>7</v>
      </c>
      <c r="F118" s="12">
        <f>12096.87-3095.46</f>
        <v>9001.41</v>
      </c>
      <c r="G118" s="12">
        <f>F118*0.29/14.66</f>
        <v>178.06336289222372</v>
      </c>
      <c r="H118" s="12">
        <f>F118*2.28/14.66</f>
        <v>1399.9464392905866</v>
      </c>
      <c r="I118" s="12">
        <f>F118*1.85/14.66</f>
        <v>1135.9214529331516</v>
      </c>
      <c r="J118" s="12">
        <f>F118*1.19/14.66</f>
        <v>730.6737994542973</v>
      </c>
      <c r="K118" s="12">
        <f>F118*2.05/14.66</f>
        <v>1258.7237721691677</v>
      </c>
      <c r="L118" s="12">
        <f>F118*0.9/14.66</f>
        <v>552.61043656207369</v>
      </c>
      <c r="M118" s="12">
        <f>F118*0.78/14.66</f>
        <v>478.92904502046383</v>
      </c>
      <c r="N118" s="12">
        <f>F118*0.06/14.66</f>
        <v>36.840695770804913</v>
      </c>
      <c r="O118" s="12">
        <f>F118*0.37/14.66</f>
        <v>227.18429058663028</v>
      </c>
      <c r="P118" s="12">
        <f>F118*2.23/14.66</f>
        <v>1369.2458594815826</v>
      </c>
      <c r="Q118" s="12">
        <f>F118*2.66/14.66</f>
        <v>1633.2708458390177</v>
      </c>
    </row>
    <row r="119" spans="1:17" ht="22.5">
      <c r="A119" s="29"/>
      <c r="B119" s="29"/>
      <c r="C119" s="29"/>
      <c r="D119" s="29"/>
      <c r="E119" s="5" t="s">
        <v>8</v>
      </c>
      <c r="F119" s="15">
        <f t="shared" ref="F119:Q119" si="48">F118-F117</f>
        <v>-29352.209999999995</v>
      </c>
      <c r="G119" s="15">
        <f t="shared" si="48"/>
        <v>-580.63716916780334</v>
      </c>
      <c r="H119" s="15">
        <f t="shared" si="48"/>
        <v>-4565.0094679399717</v>
      </c>
      <c r="I119" s="15">
        <f t="shared" si="48"/>
        <v>-3704.0646998635743</v>
      </c>
      <c r="J119" s="15">
        <f t="shared" si="48"/>
        <v>-2382.6145907230557</v>
      </c>
      <c r="K119" s="15">
        <f t="shared" si="48"/>
        <v>-4104.5041268758523</v>
      </c>
      <c r="L119" s="15">
        <f t="shared" si="48"/>
        <v>-1801.977421555252</v>
      </c>
      <c r="M119" s="15">
        <f t="shared" si="48"/>
        <v>-1561.7137653478853</v>
      </c>
      <c r="N119" s="15">
        <f t="shared" si="48"/>
        <v>-120.13182810368347</v>
      </c>
      <c r="O119" s="15">
        <f t="shared" si="48"/>
        <v>-740.81293997271484</v>
      </c>
      <c r="P119" s="15">
        <f t="shared" si="48"/>
        <v>-4464.8996111869019</v>
      </c>
      <c r="Q119" s="15">
        <f t="shared" si="48"/>
        <v>-5325.8443792633007</v>
      </c>
    </row>
    <row r="120" spans="1:17">
      <c r="A120" s="27">
        <v>39</v>
      </c>
      <c r="B120" s="27" t="s">
        <v>4</v>
      </c>
      <c r="C120" s="27" t="s">
        <v>5</v>
      </c>
      <c r="D120" s="27">
        <v>55</v>
      </c>
      <c r="E120" s="5" t="s">
        <v>6</v>
      </c>
      <c r="F120" s="12">
        <f>49213.65-11871.09</f>
        <v>37342.559999999998</v>
      </c>
      <c r="G120" s="12">
        <f t="shared" si="1"/>
        <v>738.70002728512941</v>
      </c>
      <c r="H120" s="12">
        <f t="shared" si="2"/>
        <v>5807.7105593451561</v>
      </c>
      <c r="I120" s="12">
        <f t="shared" si="3"/>
        <v>4712.3967257844479</v>
      </c>
      <c r="J120" s="12">
        <f t="shared" si="4"/>
        <v>3031.2173533424284</v>
      </c>
      <c r="K120" s="12">
        <f t="shared" si="5"/>
        <v>5221.8450204638466</v>
      </c>
      <c r="L120" s="12">
        <f t="shared" si="6"/>
        <v>2292.5173260572983</v>
      </c>
      <c r="M120" s="12">
        <f t="shared" si="7"/>
        <v>1986.8483492496587</v>
      </c>
      <c r="N120" s="12">
        <f t="shared" si="8"/>
        <v>152.8344884038199</v>
      </c>
      <c r="O120" s="12">
        <f t="shared" si="9"/>
        <v>942.47934515688951</v>
      </c>
      <c r="P120" s="12">
        <f t="shared" si="10"/>
        <v>5680.3484856753066</v>
      </c>
      <c r="Q120" s="12">
        <f t="shared" si="11"/>
        <v>6775.6623192360166</v>
      </c>
    </row>
    <row r="121" spans="1:17">
      <c r="A121" s="28"/>
      <c r="B121" s="28"/>
      <c r="C121" s="28"/>
      <c r="D121" s="28"/>
      <c r="E121" s="5" t="s">
        <v>7</v>
      </c>
      <c r="F121" s="12">
        <f>11489.38-2737.21</f>
        <v>8752.1699999999983</v>
      </c>
      <c r="G121" s="12">
        <f>F121*0.29/14.66</f>
        <v>173.13296725784443</v>
      </c>
      <c r="H121" s="12">
        <f>F121*2.28/14.66</f>
        <v>1361.1833287858115</v>
      </c>
      <c r="I121" s="12">
        <f>F121*1.85/14.66</f>
        <v>1104.4689290586628</v>
      </c>
      <c r="J121" s="12">
        <f>F121*1.19/14.66</f>
        <v>710.44217598908585</v>
      </c>
      <c r="K121" s="12">
        <f>F121*2.05/14.66</f>
        <v>1223.870975443383</v>
      </c>
      <c r="L121" s="12">
        <f>F121*0.9/14.66</f>
        <v>537.30920873124137</v>
      </c>
      <c r="M121" s="12">
        <f>F121*0.78/14.66</f>
        <v>465.66798090040919</v>
      </c>
      <c r="N121" s="12">
        <f>F121*0.06/14.66</f>
        <v>35.820613915416089</v>
      </c>
      <c r="O121" s="12">
        <f>F121*0.37/14.66</f>
        <v>220.89378581173256</v>
      </c>
      <c r="P121" s="12">
        <f>F121*2.23/14.66</f>
        <v>1331.3328171896314</v>
      </c>
      <c r="Q121" s="12">
        <f>F121*2.66/14.66</f>
        <v>1588.0472169167801</v>
      </c>
    </row>
    <row r="122" spans="1:17" ht="22.5">
      <c r="A122" s="29"/>
      <c r="B122" s="29"/>
      <c r="C122" s="29"/>
      <c r="D122" s="29"/>
      <c r="E122" s="5" t="s">
        <v>8</v>
      </c>
      <c r="F122" s="15">
        <f t="shared" ref="F122:Q122" si="49">F121-F120</f>
        <v>-28590.39</v>
      </c>
      <c r="G122" s="15">
        <f t="shared" si="49"/>
        <v>-565.56706002728492</v>
      </c>
      <c r="H122" s="15">
        <f t="shared" si="49"/>
        <v>-4446.5272305593444</v>
      </c>
      <c r="I122" s="15">
        <f t="shared" si="49"/>
        <v>-3607.9277967257849</v>
      </c>
      <c r="J122" s="15">
        <f t="shared" si="49"/>
        <v>-2320.7751773533428</v>
      </c>
      <c r="K122" s="15">
        <f t="shared" si="49"/>
        <v>-3997.9740450204636</v>
      </c>
      <c r="L122" s="15">
        <f t="shared" si="49"/>
        <v>-1755.2081173260569</v>
      </c>
      <c r="M122" s="15">
        <f t="shared" si="49"/>
        <v>-1521.1803683492494</v>
      </c>
      <c r="N122" s="15">
        <f t="shared" si="49"/>
        <v>-117.01387448840381</v>
      </c>
      <c r="O122" s="15">
        <f t="shared" si="49"/>
        <v>-721.58555934515698</v>
      </c>
      <c r="P122" s="15">
        <f t="shared" si="49"/>
        <v>-4349.0156684856756</v>
      </c>
      <c r="Q122" s="15">
        <f t="shared" si="49"/>
        <v>-5187.615102319236</v>
      </c>
    </row>
    <row r="123" spans="1:17">
      <c r="A123" s="27">
        <v>40</v>
      </c>
      <c r="B123" s="27" t="s">
        <v>4</v>
      </c>
      <c r="C123" s="27" t="s">
        <v>5</v>
      </c>
      <c r="D123" s="27">
        <v>56</v>
      </c>
      <c r="E123" s="5" t="s">
        <v>6</v>
      </c>
      <c r="F123" s="12">
        <v>42627.62</v>
      </c>
      <c r="G123" s="12">
        <f t="shared" si="1"/>
        <v>843.2475989085948</v>
      </c>
      <c r="H123" s="12">
        <f t="shared" si="2"/>
        <v>6629.6707776261937</v>
      </c>
      <c r="I123" s="12">
        <f t="shared" si="3"/>
        <v>5379.3381309686229</v>
      </c>
      <c r="J123" s="12">
        <f t="shared" si="4"/>
        <v>3460.2229058663029</v>
      </c>
      <c r="K123" s="12">
        <f t="shared" si="5"/>
        <v>5960.888199181446</v>
      </c>
      <c r="L123" s="12">
        <f t="shared" si="6"/>
        <v>2616.9753069577082</v>
      </c>
      <c r="M123" s="12">
        <f t="shared" si="7"/>
        <v>2268.0452660300139</v>
      </c>
      <c r="N123" s="12">
        <f t="shared" si="8"/>
        <v>174.4650204638472</v>
      </c>
      <c r="O123" s="12">
        <f t="shared" si="9"/>
        <v>1075.8676261937244</v>
      </c>
      <c r="P123" s="12">
        <f t="shared" si="10"/>
        <v>6484.2832605729882</v>
      </c>
      <c r="Q123" s="12">
        <f t="shared" si="11"/>
        <v>7734.61590723056</v>
      </c>
    </row>
    <row r="124" spans="1:17">
      <c r="A124" s="28"/>
      <c r="B124" s="28"/>
      <c r="C124" s="28"/>
      <c r="D124" s="28"/>
      <c r="E124" s="5" t="s">
        <v>7</v>
      </c>
      <c r="F124" s="12">
        <v>12837.95</v>
      </c>
      <c r="G124" s="12">
        <f>F124*0.29/14.66</f>
        <v>253.95671896316506</v>
      </c>
      <c r="H124" s="12">
        <f>F124*2.28/14.66</f>
        <v>1996.625238744884</v>
      </c>
      <c r="I124" s="12">
        <f>F124*1.85/14.66</f>
        <v>1620.0687244201913</v>
      </c>
      <c r="J124" s="12">
        <f>F124*1.19/14.66</f>
        <v>1042.0982605729878</v>
      </c>
      <c r="K124" s="12">
        <f>F124*2.05/14.66</f>
        <v>1795.2112892223738</v>
      </c>
      <c r="L124" s="12">
        <f>F124*0.9/14.66</f>
        <v>788.14154160982264</v>
      </c>
      <c r="M124" s="12">
        <f>F124*0.78/14.66</f>
        <v>683.05600272851302</v>
      </c>
      <c r="N124" s="12">
        <f>F124*0.06/14.66</f>
        <v>52.542769440654844</v>
      </c>
      <c r="O124" s="12">
        <f>F124*0.37/14.66</f>
        <v>324.0137448840382</v>
      </c>
      <c r="P124" s="12">
        <f>F124*2.23/14.66</f>
        <v>1952.8395975443384</v>
      </c>
      <c r="Q124" s="12">
        <f>F124*2.66/14.66</f>
        <v>2329.3961118690318</v>
      </c>
    </row>
    <row r="125" spans="1:17" ht="22.5">
      <c r="A125" s="29"/>
      <c r="B125" s="29"/>
      <c r="C125" s="29"/>
      <c r="D125" s="29"/>
      <c r="E125" s="5" t="s">
        <v>8</v>
      </c>
      <c r="F125" s="15">
        <f t="shared" ref="F125:Q125" si="50">F124-F123</f>
        <v>-29789.670000000002</v>
      </c>
      <c r="G125" s="15">
        <f t="shared" si="50"/>
        <v>-589.29087994542977</v>
      </c>
      <c r="H125" s="15">
        <f t="shared" si="50"/>
        <v>-4633.0455388813098</v>
      </c>
      <c r="I125" s="15">
        <f t="shared" si="50"/>
        <v>-3759.2694065484316</v>
      </c>
      <c r="J125" s="15">
        <f t="shared" si="50"/>
        <v>-2418.1246452933151</v>
      </c>
      <c r="K125" s="15">
        <f t="shared" si="50"/>
        <v>-4165.676909959072</v>
      </c>
      <c r="L125" s="15">
        <f t="shared" si="50"/>
        <v>-1828.8337653478857</v>
      </c>
      <c r="M125" s="15">
        <f t="shared" si="50"/>
        <v>-1584.9892633015008</v>
      </c>
      <c r="N125" s="15">
        <f t="shared" si="50"/>
        <v>-121.92225102319236</v>
      </c>
      <c r="O125" s="15">
        <f t="shared" si="50"/>
        <v>-751.85388130968613</v>
      </c>
      <c r="P125" s="15">
        <f t="shared" si="50"/>
        <v>-4531.44366302865</v>
      </c>
      <c r="Q125" s="15">
        <f t="shared" si="50"/>
        <v>-5405.2197953615287</v>
      </c>
    </row>
    <row r="126" spans="1:17">
      <c r="A126" s="27">
        <v>41</v>
      </c>
      <c r="B126" s="27" t="s">
        <v>4</v>
      </c>
      <c r="C126" s="27" t="s">
        <v>5</v>
      </c>
      <c r="D126" s="27">
        <v>57</v>
      </c>
      <c r="E126" s="5" t="s">
        <v>6</v>
      </c>
      <c r="F126" s="12">
        <f>80506.79-20977.76</f>
        <v>59529.03</v>
      </c>
      <c r="G126" s="12">
        <f t="shared" si="1"/>
        <v>1177.5865416098225</v>
      </c>
      <c r="H126" s="12">
        <f t="shared" si="2"/>
        <v>9258.2666030013625</v>
      </c>
      <c r="I126" s="12">
        <f t="shared" si="3"/>
        <v>7512.1900068212817</v>
      </c>
      <c r="J126" s="12">
        <f t="shared" si="4"/>
        <v>4832.1654638472037</v>
      </c>
      <c r="K126" s="12">
        <f t="shared" si="5"/>
        <v>8324.3186562073661</v>
      </c>
      <c r="L126" s="12">
        <f t="shared" si="6"/>
        <v>3654.5789222373805</v>
      </c>
      <c r="M126" s="12">
        <f t="shared" si="7"/>
        <v>3167.3017326057297</v>
      </c>
      <c r="N126" s="12">
        <f t="shared" si="8"/>
        <v>243.63859481582537</v>
      </c>
      <c r="O126" s="12">
        <f t="shared" si="9"/>
        <v>1502.4380013642565</v>
      </c>
      <c r="P126" s="12">
        <f t="shared" si="10"/>
        <v>9055.2344406548418</v>
      </c>
      <c r="Q126" s="12">
        <f t="shared" si="11"/>
        <v>10801.311036834924</v>
      </c>
    </row>
    <row r="127" spans="1:17">
      <c r="A127" s="28"/>
      <c r="B127" s="28"/>
      <c r="C127" s="28"/>
      <c r="D127" s="28"/>
      <c r="E127" s="5" t="s">
        <v>7</v>
      </c>
      <c r="F127" s="12">
        <f>30489.69-7933.76</f>
        <v>22555.93</v>
      </c>
      <c r="G127" s="12">
        <f>F127*0.29/14.66</f>
        <v>446.19506821282397</v>
      </c>
      <c r="H127" s="12">
        <f>F127*2.28/14.66</f>
        <v>3508.0163983628918</v>
      </c>
      <c r="I127" s="12">
        <f>F127*1.85/14.66</f>
        <v>2846.416814461119</v>
      </c>
      <c r="J127" s="12">
        <f>F127*1.19/14.66</f>
        <v>1830.9383833560707</v>
      </c>
      <c r="K127" s="12">
        <f>F127*2.05/14.66</f>
        <v>3154.1375511596179</v>
      </c>
      <c r="L127" s="12">
        <f>F127*0.9/14.66</f>
        <v>1384.7433151432469</v>
      </c>
      <c r="M127" s="12">
        <f>F127*0.78/14.66</f>
        <v>1200.1108731241475</v>
      </c>
      <c r="N127" s="12">
        <f>F127*0.06/14.66</f>
        <v>92.316221009549793</v>
      </c>
      <c r="O127" s="12">
        <f>F127*0.37/14.66</f>
        <v>569.28336289222375</v>
      </c>
      <c r="P127" s="12">
        <f>F127*2.23/14.66</f>
        <v>3431.0862141882671</v>
      </c>
      <c r="Q127" s="12">
        <f>F127*2.66/14.66</f>
        <v>4092.6857980900409</v>
      </c>
    </row>
    <row r="128" spans="1:17" ht="22.5">
      <c r="A128" s="29"/>
      <c r="B128" s="29"/>
      <c r="C128" s="29"/>
      <c r="D128" s="29"/>
      <c r="E128" s="5" t="s">
        <v>8</v>
      </c>
      <c r="F128" s="15">
        <f t="shared" ref="F128:Q128" si="51">F127-F126</f>
        <v>-36973.1</v>
      </c>
      <c r="G128" s="15">
        <f t="shared" si="51"/>
        <v>-731.39147339699844</v>
      </c>
      <c r="H128" s="15">
        <f t="shared" si="51"/>
        <v>-5750.2502046384707</v>
      </c>
      <c r="I128" s="15">
        <f t="shared" si="51"/>
        <v>-4665.7731923601623</v>
      </c>
      <c r="J128" s="15">
        <f t="shared" si="51"/>
        <v>-3001.2270804911332</v>
      </c>
      <c r="K128" s="15">
        <f t="shared" si="51"/>
        <v>-5170.1811050477481</v>
      </c>
      <c r="L128" s="15">
        <f t="shared" si="51"/>
        <v>-2269.8356070941336</v>
      </c>
      <c r="M128" s="15">
        <f t="shared" si="51"/>
        <v>-1967.1908594815823</v>
      </c>
      <c r="N128" s="15">
        <f t="shared" si="51"/>
        <v>-151.32237380627558</v>
      </c>
      <c r="O128" s="15">
        <f t="shared" si="51"/>
        <v>-933.15463847203273</v>
      </c>
      <c r="P128" s="15">
        <f t="shared" si="51"/>
        <v>-5624.1482264665747</v>
      </c>
      <c r="Q128" s="15">
        <f t="shared" si="51"/>
        <v>-6708.625238744884</v>
      </c>
    </row>
    <row r="129" spans="1:17">
      <c r="A129" s="27">
        <v>42</v>
      </c>
      <c r="B129" s="27" t="s">
        <v>4</v>
      </c>
      <c r="C129" s="27" t="s">
        <v>5</v>
      </c>
      <c r="D129" s="27">
        <v>58</v>
      </c>
      <c r="E129" s="5" t="s">
        <v>6</v>
      </c>
      <c r="F129" s="12">
        <v>40840.19</v>
      </c>
      <c r="G129" s="12">
        <f t="shared" si="1"/>
        <v>807.88916098226468</v>
      </c>
      <c r="H129" s="12">
        <f t="shared" si="2"/>
        <v>6351.6803001364251</v>
      </c>
      <c r="I129" s="12">
        <f t="shared" si="3"/>
        <v>5153.7756821282401</v>
      </c>
      <c r="J129" s="12">
        <f t="shared" si="4"/>
        <v>3315.1313847203273</v>
      </c>
      <c r="K129" s="12">
        <f t="shared" si="5"/>
        <v>5710.9406207366992</v>
      </c>
      <c r="L129" s="12">
        <f t="shared" si="6"/>
        <v>2507.2422237380629</v>
      </c>
      <c r="M129" s="12">
        <f t="shared" si="7"/>
        <v>2172.943260572988</v>
      </c>
      <c r="N129" s="12">
        <f t="shared" si="8"/>
        <v>167.1494815825375</v>
      </c>
      <c r="O129" s="12">
        <f t="shared" si="9"/>
        <v>1030.7551364256481</v>
      </c>
      <c r="P129" s="12">
        <f t="shared" si="10"/>
        <v>6212.3890654843117</v>
      </c>
      <c r="Q129" s="12">
        <f t="shared" si="11"/>
        <v>7410.2936834924976</v>
      </c>
    </row>
    <row r="130" spans="1:17">
      <c r="A130" s="28"/>
      <c r="B130" s="28"/>
      <c r="C130" s="28"/>
      <c r="D130" s="28"/>
      <c r="E130" s="5" t="s">
        <v>7</v>
      </c>
      <c r="F130" s="12">
        <v>2395.23</v>
      </c>
      <c r="G130" s="12">
        <f>F130*0.29/14.66</f>
        <v>47.381766712141875</v>
      </c>
      <c r="H130" s="12">
        <f>F130*2.28/14.66</f>
        <v>372.51871759890855</v>
      </c>
      <c r="I130" s="12">
        <f>F130*1.85/14.66</f>
        <v>302.26299454297407</v>
      </c>
      <c r="J130" s="12">
        <f>F130*1.19/14.66</f>
        <v>194.42862892223738</v>
      </c>
      <c r="K130" s="12">
        <f>F130*2.05/14.66</f>
        <v>334.94007503410637</v>
      </c>
      <c r="L130" s="12">
        <f>F130*0.9/14.66</f>
        <v>147.0468622100955</v>
      </c>
      <c r="M130" s="12">
        <f>F130*0.78/14.66</f>
        <v>127.44061391541611</v>
      </c>
      <c r="N130" s="12">
        <f>F130*0.06/14.66</f>
        <v>9.8031241473396999</v>
      </c>
      <c r="O130" s="12">
        <f>F130*0.37/14.66</f>
        <v>60.452598908594815</v>
      </c>
      <c r="P130" s="12">
        <f>F130*2.23/14.66</f>
        <v>364.34944747612553</v>
      </c>
      <c r="Q130" s="12">
        <f>F130*2.66/14.66</f>
        <v>434.60517053206007</v>
      </c>
    </row>
    <row r="131" spans="1:17" ht="22.5">
      <c r="A131" s="29"/>
      <c r="B131" s="29"/>
      <c r="C131" s="29"/>
      <c r="D131" s="29"/>
      <c r="E131" s="5" t="s">
        <v>8</v>
      </c>
      <c r="F131" s="15">
        <f t="shared" ref="F131:Q131" si="52">F130-F129</f>
        <v>-38444.959999999999</v>
      </c>
      <c r="G131" s="15">
        <f t="shared" si="52"/>
        <v>-760.50739427012286</v>
      </c>
      <c r="H131" s="15">
        <f t="shared" si="52"/>
        <v>-5979.1615825375166</v>
      </c>
      <c r="I131" s="15">
        <f t="shared" si="52"/>
        <v>-4851.5126875852657</v>
      </c>
      <c r="J131" s="15">
        <f t="shared" si="52"/>
        <v>-3120.70275579809</v>
      </c>
      <c r="K131" s="15">
        <f t="shared" si="52"/>
        <v>-5376.0005457025927</v>
      </c>
      <c r="L131" s="15">
        <f t="shared" si="52"/>
        <v>-2360.1953615279672</v>
      </c>
      <c r="M131" s="15">
        <f t="shared" si="52"/>
        <v>-2045.5026466575719</v>
      </c>
      <c r="N131" s="15">
        <f t="shared" si="52"/>
        <v>-157.3463574351978</v>
      </c>
      <c r="O131" s="15">
        <f t="shared" si="52"/>
        <v>-970.30253751705322</v>
      </c>
      <c r="P131" s="15">
        <f t="shared" si="52"/>
        <v>-5848.0396180081862</v>
      </c>
      <c r="Q131" s="15">
        <f t="shared" si="52"/>
        <v>-6975.6885129604379</v>
      </c>
    </row>
    <row r="132" spans="1:17">
      <c r="A132" s="27">
        <v>43</v>
      </c>
      <c r="B132" s="27" t="s">
        <v>4</v>
      </c>
      <c r="C132" s="27" t="s">
        <v>5</v>
      </c>
      <c r="D132" s="27">
        <v>59</v>
      </c>
      <c r="E132" s="5" t="s">
        <v>6</v>
      </c>
      <c r="F132" s="12">
        <f>73304.28-18971.63</f>
        <v>54332.649999999994</v>
      </c>
      <c r="G132" s="12">
        <f t="shared" si="1"/>
        <v>1074.7932128240107</v>
      </c>
      <c r="H132" s="12">
        <f t="shared" si="2"/>
        <v>8450.0983628922222</v>
      </c>
      <c r="I132" s="12">
        <f t="shared" si="3"/>
        <v>6856.4394611186899</v>
      </c>
      <c r="J132" s="12">
        <f t="shared" si="4"/>
        <v>4410.3583560709403</v>
      </c>
      <c r="K132" s="12">
        <f t="shared" si="5"/>
        <v>7597.6761596180067</v>
      </c>
      <c r="L132" s="12">
        <f t="shared" si="6"/>
        <v>3335.5651432469299</v>
      </c>
      <c r="M132" s="12">
        <f t="shared" si="7"/>
        <v>2890.8231241473395</v>
      </c>
      <c r="N132" s="12">
        <f t="shared" si="8"/>
        <v>222.3710095497953</v>
      </c>
      <c r="O132" s="12">
        <f t="shared" si="9"/>
        <v>1371.2878922237378</v>
      </c>
      <c r="P132" s="12">
        <f t="shared" si="10"/>
        <v>8264.7891882673939</v>
      </c>
      <c r="Q132" s="12">
        <f t="shared" si="11"/>
        <v>9858.4480900409271</v>
      </c>
    </row>
    <row r="133" spans="1:17">
      <c r="A133" s="28"/>
      <c r="B133" s="28"/>
      <c r="C133" s="28"/>
      <c r="D133" s="28"/>
      <c r="E133" s="5" t="s">
        <v>7</v>
      </c>
      <c r="F133" s="12">
        <f>15506.92-4005.48</f>
        <v>11501.44</v>
      </c>
      <c r="G133" s="12">
        <f>F133*0.29/14.66</f>
        <v>227.51825375170532</v>
      </c>
      <c r="H133" s="12">
        <f>F133*2.28/14.66</f>
        <v>1788.764201909959</v>
      </c>
      <c r="I133" s="12">
        <f>F133*1.85/14.66</f>
        <v>1451.4095497953615</v>
      </c>
      <c r="J133" s="12">
        <f>F133*1.19/14.66</f>
        <v>933.60938608458389</v>
      </c>
      <c r="K133" s="12">
        <f>F133*2.05/14.66</f>
        <v>1608.3186903137789</v>
      </c>
      <c r="L133" s="12">
        <f>F133*0.9/14.66</f>
        <v>706.0911323328786</v>
      </c>
      <c r="M133" s="12">
        <f>F133*0.78/14.66</f>
        <v>611.94564802182811</v>
      </c>
      <c r="N133" s="12">
        <f>F133*0.06/14.66</f>
        <v>47.072742155525241</v>
      </c>
      <c r="O133" s="12">
        <f>F133*0.37/14.66</f>
        <v>290.28190995907232</v>
      </c>
      <c r="P133" s="12">
        <f>F133*2.23/14.66</f>
        <v>1749.5369167803549</v>
      </c>
      <c r="Q133" s="12">
        <f>F133*2.66/14.66</f>
        <v>2086.8915688949523</v>
      </c>
    </row>
    <row r="134" spans="1:17" ht="22.5">
      <c r="A134" s="29"/>
      <c r="B134" s="29"/>
      <c r="C134" s="29"/>
      <c r="D134" s="29"/>
      <c r="E134" s="5" t="s">
        <v>8</v>
      </c>
      <c r="F134" s="15">
        <f t="shared" ref="F134:Q134" si="53">F133-F132</f>
        <v>-42831.209999999992</v>
      </c>
      <c r="G134" s="15">
        <f t="shared" si="53"/>
        <v>-847.27495907230536</v>
      </c>
      <c r="H134" s="15">
        <f t="shared" si="53"/>
        <v>-6661.3341609822637</v>
      </c>
      <c r="I134" s="15">
        <f t="shared" si="53"/>
        <v>-5405.0299113233286</v>
      </c>
      <c r="J134" s="15">
        <f t="shared" si="53"/>
        <v>-3476.7489699863563</v>
      </c>
      <c r="K134" s="15">
        <f t="shared" si="53"/>
        <v>-5989.3574693042283</v>
      </c>
      <c r="L134" s="15">
        <f t="shared" si="53"/>
        <v>-2629.4740109140512</v>
      </c>
      <c r="M134" s="15">
        <f t="shared" si="53"/>
        <v>-2278.8774761255113</v>
      </c>
      <c r="N134" s="15">
        <f t="shared" si="53"/>
        <v>-175.29826739427006</v>
      </c>
      <c r="O134" s="15">
        <f t="shared" si="53"/>
        <v>-1081.0059822646654</v>
      </c>
      <c r="P134" s="15">
        <f t="shared" si="53"/>
        <v>-6515.2522714870393</v>
      </c>
      <c r="Q134" s="15">
        <f t="shared" si="53"/>
        <v>-7771.5565211459743</v>
      </c>
    </row>
    <row r="135" spans="1:17">
      <c r="A135" s="27">
        <v>44</v>
      </c>
      <c r="B135" s="27" t="s">
        <v>4</v>
      </c>
      <c r="C135" s="27" t="s">
        <v>5</v>
      </c>
      <c r="D135" s="27">
        <v>60</v>
      </c>
      <c r="E135" s="5" t="s">
        <v>6</v>
      </c>
      <c r="F135" s="12">
        <f>35256.62-7920.34</f>
        <v>27336.280000000002</v>
      </c>
      <c r="G135" s="12">
        <f t="shared" si="1"/>
        <v>540.7586084583902</v>
      </c>
      <c r="H135" s="12">
        <f t="shared" si="2"/>
        <v>4251.4814733969988</v>
      </c>
      <c r="I135" s="12">
        <f t="shared" si="3"/>
        <v>3449.6669849931795</v>
      </c>
      <c r="J135" s="12">
        <f t="shared" si="4"/>
        <v>2218.9749795361527</v>
      </c>
      <c r="K135" s="12">
        <f t="shared" si="5"/>
        <v>3822.603956343793</v>
      </c>
      <c r="L135" s="12">
        <f t="shared" si="6"/>
        <v>1678.2163710777627</v>
      </c>
      <c r="M135" s="12">
        <f t="shared" si="7"/>
        <v>1454.4541882673946</v>
      </c>
      <c r="N135" s="12">
        <f t="shared" si="8"/>
        <v>111.88109140518418</v>
      </c>
      <c r="O135" s="12">
        <f t="shared" si="9"/>
        <v>689.93339699863577</v>
      </c>
      <c r="P135" s="12">
        <f t="shared" si="10"/>
        <v>4158.2472305593456</v>
      </c>
      <c r="Q135" s="12">
        <f t="shared" si="11"/>
        <v>4960.0617189631657</v>
      </c>
    </row>
    <row r="136" spans="1:17">
      <c r="A136" s="28"/>
      <c r="B136" s="28"/>
      <c r="C136" s="28"/>
      <c r="D136" s="28"/>
      <c r="E136" s="5" t="s">
        <v>7</v>
      </c>
      <c r="F136" s="12">
        <f>16225-3514.92</f>
        <v>12710.08</v>
      </c>
      <c r="G136" s="12">
        <f>F136*0.29/14.66</f>
        <v>251.42723055934513</v>
      </c>
      <c r="H136" s="12">
        <f>F136*2.28/14.66</f>
        <v>1976.7382264665755</v>
      </c>
      <c r="I136" s="12">
        <f>F136*1.85/14.66</f>
        <v>1603.9323328785813</v>
      </c>
      <c r="J136" s="12">
        <f>F136*1.19/14.66</f>
        <v>1031.7186357435198</v>
      </c>
      <c r="K136" s="12">
        <f>F136*2.05/14.66</f>
        <v>1777.3304229195087</v>
      </c>
      <c r="L136" s="12">
        <f>F136*0.9/14.66</f>
        <v>780.29140518417466</v>
      </c>
      <c r="M136" s="12">
        <f>F136*0.78/14.66</f>
        <v>676.25255115961795</v>
      </c>
      <c r="N136" s="12">
        <f>F136*0.06/14.66</f>
        <v>52.019427012278307</v>
      </c>
      <c r="O136" s="12">
        <f>F136*0.37/14.66</f>
        <v>320.78646657571619</v>
      </c>
      <c r="P136" s="12">
        <f>F136*2.23/14.66</f>
        <v>1933.3887039563438</v>
      </c>
      <c r="Q136" s="12">
        <f>F136*2.66/14.66</f>
        <v>2306.1945975443382</v>
      </c>
    </row>
    <row r="137" spans="1:17" ht="22.5">
      <c r="A137" s="29"/>
      <c r="B137" s="29"/>
      <c r="C137" s="29"/>
      <c r="D137" s="29"/>
      <c r="E137" s="5" t="s">
        <v>8</v>
      </c>
      <c r="F137" s="15">
        <f t="shared" ref="F137:Q137" si="54">F136-F135</f>
        <v>-14626.200000000003</v>
      </c>
      <c r="G137" s="15">
        <f t="shared" si="54"/>
        <v>-289.33137789904504</v>
      </c>
      <c r="H137" s="15">
        <f t="shared" si="54"/>
        <v>-2274.7432469304231</v>
      </c>
      <c r="I137" s="15">
        <f t="shared" si="54"/>
        <v>-1845.7346521145982</v>
      </c>
      <c r="J137" s="15">
        <f t="shared" si="54"/>
        <v>-1187.2563437926328</v>
      </c>
      <c r="K137" s="15">
        <f t="shared" si="54"/>
        <v>-2045.2735334242843</v>
      </c>
      <c r="L137" s="15">
        <f t="shared" si="54"/>
        <v>-897.92496589358802</v>
      </c>
      <c r="M137" s="15">
        <f t="shared" si="54"/>
        <v>-778.20163710777661</v>
      </c>
      <c r="N137" s="15">
        <f t="shared" si="54"/>
        <v>-59.861664392905872</v>
      </c>
      <c r="O137" s="15">
        <f t="shared" si="54"/>
        <v>-369.14693042291958</v>
      </c>
      <c r="P137" s="15">
        <f t="shared" si="54"/>
        <v>-2224.8585266030018</v>
      </c>
      <c r="Q137" s="15">
        <f t="shared" si="54"/>
        <v>-2653.8671214188275</v>
      </c>
    </row>
    <row r="138" spans="1:17">
      <c r="A138" s="27">
        <v>45</v>
      </c>
      <c r="B138" s="27" t="s">
        <v>4</v>
      </c>
      <c r="C138" s="27" t="s">
        <v>5</v>
      </c>
      <c r="D138" s="27">
        <v>61</v>
      </c>
      <c r="E138" s="5" t="s">
        <v>6</v>
      </c>
      <c r="F138" s="12">
        <v>13451.43</v>
      </c>
      <c r="G138" s="12">
        <f t="shared" si="1"/>
        <v>266.09240791268758</v>
      </c>
      <c r="H138" s="12">
        <f t="shared" si="2"/>
        <v>2092.0368622100955</v>
      </c>
      <c r="I138" s="12">
        <f t="shared" si="3"/>
        <v>1697.4860504774899</v>
      </c>
      <c r="J138" s="12">
        <f t="shared" si="4"/>
        <v>1091.8964324693043</v>
      </c>
      <c r="K138" s="12">
        <f t="shared" si="5"/>
        <v>1880.9980559345156</v>
      </c>
      <c r="L138" s="12">
        <f t="shared" si="6"/>
        <v>825.8040245566167</v>
      </c>
      <c r="M138" s="12">
        <f t="shared" si="7"/>
        <v>715.69682128240117</v>
      </c>
      <c r="N138" s="12">
        <f t="shared" si="8"/>
        <v>55.053601637107775</v>
      </c>
      <c r="O138" s="12">
        <f t="shared" si="9"/>
        <v>339.49721009549791</v>
      </c>
      <c r="P138" s="12">
        <f t="shared" si="10"/>
        <v>2046.1588608458392</v>
      </c>
      <c r="Q138" s="12">
        <f t="shared" si="11"/>
        <v>2440.709672578445</v>
      </c>
    </row>
    <row r="139" spans="1:17">
      <c r="A139" s="28"/>
      <c r="B139" s="28"/>
      <c r="C139" s="28"/>
      <c r="D139" s="28"/>
      <c r="E139" s="5" t="s">
        <v>7</v>
      </c>
      <c r="F139" s="12">
        <v>6901.88</v>
      </c>
      <c r="G139" s="12">
        <f>F139*0.29/14.66</f>
        <v>136.53105047748974</v>
      </c>
      <c r="H139" s="12">
        <f>F139*2.28/14.66</f>
        <v>1073.4165347885403</v>
      </c>
      <c r="I139" s="12">
        <f>F139*1.85/14.66</f>
        <v>870.97394270122788</v>
      </c>
      <c r="J139" s="12">
        <f>F139*1.19/14.66</f>
        <v>560.24810368349245</v>
      </c>
      <c r="K139" s="12">
        <f>F139*2.05/14.66</f>
        <v>965.13328785811723</v>
      </c>
      <c r="L139" s="12">
        <f>F139*0.9/14.66</f>
        <v>423.71705320600273</v>
      </c>
      <c r="M139" s="12">
        <f>F139*0.78/14.66</f>
        <v>367.22144611186906</v>
      </c>
      <c r="N139" s="12">
        <f>F139*0.06/14.66</f>
        <v>28.247803547066848</v>
      </c>
      <c r="O139" s="12">
        <f>F139*0.37/14.66</f>
        <v>174.19478854024555</v>
      </c>
      <c r="P139" s="12">
        <f>F139*2.23/14.66</f>
        <v>1049.8766984993179</v>
      </c>
      <c r="Q139" s="12">
        <f>F139*2.66/14.66</f>
        <v>1252.3192905866304</v>
      </c>
    </row>
    <row r="140" spans="1:17" ht="22.5">
      <c r="A140" s="29"/>
      <c r="B140" s="29"/>
      <c r="C140" s="29"/>
      <c r="D140" s="29"/>
      <c r="E140" s="5" t="s">
        <v>8</v>
      </c>
      <c r="F140" s="15">
        <f t="shared" ref="F140:Q140" si="55">F139-F138</f>
        <v>-6549.55</v>
      </c>
      <c r="G140" s="15">
        <f t="shared" si="55"/>
        <v>-129.56135743519783</v>
      </c>
      <c r="H140" s="15">
        <f t="shared" si="55"/>
        <v>-1018.6203274215552</v>
      </c>
      <c r="I140" s="15">
        <f t="shared" si="55"/>
        <v>-826.51210777626204</v>
      </c>
      <c r="J140" s="15">
        <f t="shared" si="55"/>
        <v>-531.64832878581183</v>
      </c>
      <c r="K140" s="15">
        <f t="shared" si="55"/>
        <v>-915.86476807639838</v>
      </c>
      <c r="L140" s="15">
        <f t="shared" si="55"/>
        <v>-402.08697135061396</v>
      </c>
      <c r="M140" s="15">
        <f t="shared" si="55"/>
        <v>-348.47537517053212</v>
      </c>
      <c r="N140" s="15">
        <f t="shared" si="55"/>
        <v>-26.805798090040927</v>
      </c>
      <c r="O140" s="15">
        <f t="shared" si="55"/>
        <v>-165.30242155525235</v>
      </c>
      <c r="P140" s="15">
        <f t="shared" si="55"/>
        <v>-996.28216234652132</v>
      </c>
      <c r="Q140" s="15">
        <f t="shared" si="55"/>
        <v>-1188.3903819918146</v>
      </c>
    </row>
    <row r="141" spans="1:17">
      <c r="A141" s="27">
        <v>46</v>
      </c>
      <c r="B141" s="27" t="s">
        <v>4</v>
      </c>
      <c r="C141" s="27" t="s">
        <v>5</v>
      </c>
      <c r="D141" s="27">
        <v>64</v>
      </c>
      <c r="E141" s="5" t="s">
        <v>6</v>
      </c>
      <c r="F141" s="12">
        <v>29026.54</v>
      </c>
      <c r="G141" s="12">
        <f t="shared" si="1"/>
        <v>574.19485675306953</v>
      </c>
      <c r="H141" s="12">
        <f t="shared" si="2"/>
        <v>4514.3595634379262</v>
      </c>
      <c r="I141" s="12">
        <f t="shared" si="3"/>
        <v>3662.9671896316509</v>
      </c>
      <c r="J141" s="12">
        <f t="shared" si="4"/>
        <v>2356.1788949522511</v>
      </c>
      <c r="K141" s="12">
        <f t="shared" si="5"/>
        <v>4058.9636425648023</v>
      </c>
      <c r="L141" s="12">
        <f t="shared" si="6"/>
        <v>1781.9840381991817</v>
      </c>
      <c r="M141" s="12">
        <f t="shared" si="7"/>
        <v>1544.3861664392907</v>
      </c>
      <c r="N141" s="12">
        <f t="shared" si="8"/>
        <v>118.79893587994543</v>
      </c>
      <c r="O141" s="12">
        <f t="shared" si="9"/>
        <v>732.59343792633013</v>
      </c>
      <c r="P141" s="12">
        <f t="shared" si="10"/>
        <v>4415.3604502046383</v>
      </c>
      <c r="Q141" s="12">
        <f t="shared" si="11"/>
        <v>5266.752824010915</v>
      </c>
    </row>
    <row r="142" spans="1:17">
      <c r="A142" s="28"/>
      <c r="B142" s="28"/>
      <c r="C142" s="28"/>
      <c r="D142" s="28"/>
      <c r="E142" s="5" t="s">
        <v>7</v>
      </c>
      <c r="F142" s="13">
        <v>0</v>
      </c>
      <c r="G142" s="13">
        <f t="shared" si="1"/>
        <v>0</v>
      </c>
      <c r="H142" s="13">
        <f t="shared" si="2"/>
        <v>0</v>
      </c>
      <c r="I142" s="13">
        <f t="shared" si="3"/>
        <v>0</v>
      </c>
      <c r="J142" s="13">
        <f t="shared" si="4"/>
        <v>0</v>
      </c>
      <c r="K142" s="13">
        <f t="shared" si="5"/>
        <v>0</v>
      </c>
      <c r="L142" s="13">
        <f t="shared" si="6"/>
        <v>0</v>
      </c>
      <c r="M142" s="13">
        <f t="shared" si="7"/>
        <v>0</v>
      </c>
      <c r="N142" s="13">
        <f t="shared" si="8"/>
        <v>0</v>
      </c>
      <c r="O142" s="13">
        <f t="shared" si="9"/>
        <v>0</v>
      </c>
      <c r="P142" s="13">
        <f t="shared" si="10"/>
        <v>0</v>
      </c>
      <c r="Q142" s="13">
        <f t="shared" si="11"/>
        <v>0</v>
      </c>
    </row>
    <row r="143" spans="1:17" ht="22.5">
      <c r="A143" s="29"/>
      <c r="B143" s="29"/>
      <c r="C143" s="29"/>
      <c r="D143" s="29"/>
      <c r="E143" s="5" t="s">
        <v>8</v>
      </c>
      <c r="F143" s="15">
        <f t="shared" ref="F143:Q143" si="56">F142-F141</f>
        <v>-29026.54</v>
      </c>
      <c r="G143" s="15">
        <f t="shared" si="56"/>
        <v>-574.19485675306953</v>
      </c>
      <c r="H143" s="15">
        <f t="shared" si="56"/>
        <v>-4514.3595634379262</v>
      </c>
      <c r="I143" s="15">
        <f t="shared" si="56"/>
        <v>-3662.9671896316509</v>
      </c>
      <c r="J143" s="15">
        <f t="shared" si="56"/>
        <v>-2356.1788949522511</v>
      </c>
      <c r="K143" s="15">
        <f t="shared" si="56"/>
        <v>-4058.9636425648023</v>
      </c>
      <c r="L143" s="15">
        <f t="shared" si="56"/>
        <v>-1781.9840381991817</v>
      </c>
      <c r="M143" s="15">
        <f t="shared" si="56"/>
        <v>-1544.3861664392907</v>
      </c>
      <c r="N143" s="15">
        <f t="shared" si="56"/>
        <v>-118.79893587994543</v>
      </c>
      <c r="O143" s="15">
        <f t="shared" si="56"/>
        <v>-732.59343792633013</v>
      </c>
      <c r="P143" s="15">
        <f t="shared" si="56"/>
        <v>-4415.3604502046383</v>
      </c>
      <c r="Q143" s="15">
        <f t="shared" si="56"/>
        <v>-5266.752824010915</v>
      </c>
    </row>
    <row r="144" spans="1:17">
      <c r="A144" s="27">
        <v>47</v>
      </c>
      <c r="B144" s="27" t="s">
        <v>4</v>
      </c>
      <c r="C144" s="27" t="s">
        <v>5</v>
      </c>
      <c r="D144" s="27">
        <v>65</v>
      </c>
      <c r="E144" s="5" t="s">
        <v>6</v>
      </c>
      <c r="F144" s="12">
        <f>30583.42-6707.44</f>
        <v>23875.98</v>
      </c>
      <c r="G144" s="12">
        <f t="shared" si="1"/>
        <v>472.30792633015</v>
      </c>
      <c r="H144" s="12">
        <f t="shared" si="2"/>
        <v>3713.317489768076</v>
      </c>
      <c r="I144" s="12">
        <f t="shared" si="3"/>
        <v>3012.9988403819921</v>
      </c>
      <c r="J144" s="12">
        <f t="shared" si="4"/>
        <v>1938.0911459754434</v>
      </c>
      <c r="K144" s="12">
        <f t="shared" si="5"/>
        <v>3338.7284447476122</v>
      </c>
      <c r="L144" s="12">
        <f t="shared" si="6"/>
        <v>1465.7832196452935</v>
      </c>
      <c r="M144" s="12">
        <f t="shared" si="7"/>
        <v>1270.345457025921</v>
      </c>
      <c r="N144" s="12">
        <f t="shared" si="8"/>
        <v>97.718881309686225</v>
      </c>
      <c r="O144" s="12">
        <f t="shared" si="9"/>
        <v>602.59976807639839</v>
      </c>
      <c r="P144" s="12">
        <f t="shared" si="10"/>
        <v>3631.8850886766713</v>
      </c>
      <c r="Q144" s="12">
        <f t="shared" si="11"/>
        <v>4332.2037380627562</v>
      </c>
    </row>
    <row r="145" spans="1:17">
      <c r="A145" s="28"/>
      <c r="B145" s="28"/>
      <c r="C145" s="28"/>
      <c r="D145" s="28"/>
      <c r="E145" s="5" t="s">
        <v>7</v>
      </c>
      <c r="F145" s="12">
        <f>17396.23-3887.69</f>
        <v>13508.539999999999</v>
      </c>
      <c r="G145" s="12">
        <f>F145*0.29/14.66</f>
        <v>267.2221418826739</v>
      </c>
      <c r="H145" s="12">
        <f>F145*2.28/14.66</f>
        <v>2100.9189085948155</v>
      </c>
      <c r="I145" s="12">
        <f>F145*1.85/14.66</f>
        <v>1704.6929740791268</v>
      </c>
      <c r="J145" s="12">
        <f>F145*1.19/14.66</f>
        <v>1096.5322373806273</v>
      </c>
      <c r="K145" s="12">
        <f>F145*2.05/14.66</f>
        <v>1888.9841064120051</v>
      </c>
      <c r="L145" s="12">
        <f>F145*0.9/14.66</f>
        <v>829.31009549795363</v>
      </c>
      <c r="M145" s="12">
        <f>F145*0.78/14.66</f>
        <v>718.73541609822644</v>
      </c>
      <c r="N145" s="12">
        <f>F145*0.06/14.66</f>
        <v>55.287339699863573</v>
      </c>
      <c r="O145" s="12">
        <f>F145*0.37/14.66</f>
        <v>340.93859481582535</v>
      </c>
      <c r="P145" s="12">
        <f>F145*2.23/14.66</f>
        <v>2054.8461255115958</v>
      </c>
      <c r="Q145" s="12">
        <f>F145*2.66/14.66</f>
        <v>2451.0720600272848</v>
      </c>
    </row>
    <row r="146" spans="1:17" ht="22.5">
      <c r="A146" s="29"/>
      <c r="B146" s="29"/>
      <c r="C146" s="29"/>
      <c r="D146" s="29"/>
      <c r="E146" s="5" t="s">
        <v>8</v>
      </c>
      <c r="F146" s="15">
        <f t="shared" ref="F146:Q146" si="57">F145-F144</f>
        <v>-10367.44</v>
      </c>
      <c r="G146" s="15">
        <f t="shared" si="57"/>
        <v>-205.0857844474761</v>
      </c>
      <c r="H146" s="15">
        <f t="shared" si="57"/>
        <v>-1612.3985811732605</v>
      </c>
      <c r="I146" s="15">
        <f t="shared" si="57"/>
        <v>-1308.3058663028653</v>
      </c>
      <c r="J146" s="15">
        <f t="shared" si="57"/>
        <v>-841.5589085948161</v>
      </c>
      <c r="K146" s="15">
        <f t="shared" si="57"/>
        <v>-1449.7443383356072</v>
      </c>
      <c r="L146" s="15">
        <f t="shared" si="57"/>
        <v>-636.47312414733983</v>
      </c>
      <c r="M146" s="15">
        <f t="shared" si="57"/>
        <v>-551.61004092769451</v>
      </c>
      <c r="N146" s="15">
        <f t="shared" si="57"/>
        <v>-42.431541609822652</v>
      </c>
      <c r="O146" s="15">
        <f t="shared" si="57"/>
        <v>-261.66117326057304</v>
      </c>
      <c r="P146" s="15">
        <f t="shared" si="57"/>
        <v>-1577.0389631650755</v>
      </c>
      <c r="Q146" s="15">
        <f t="shared" si="57"/>
        <v>-1881.1316780354714</v>
      </c>
    </row>
    <row r="147" spans="1:17">
      <c r="A147" s="27">
        <v>48</v>
      </c>
      <c r="B147" s="27" t="s">
        <v>4</v>
      </c>
      <c r="C147" s="27" t="s">
        <v>5</v>
      </c>
      <c r="D147" s="27">
        <v>66</v>
      </c>
      <c r="E147" s="5" t="s">
        <v>6</v>
      </c>
      <c r="F147" s="12">
        <f>29353.07-6437.04</f>
        <v>22916.03</v>
      </c>
      <c r="G147" s="12">
        <f t="shared" si="1"/>
        <v>453.31846521145968</v>
      </c>
      <c r="H147" s="12">
        <f t="shared" si="2"/>
        <v>3564.0210368349244</v>
      </c>
      <c r="I147" s="12">
        <f t="shared" si="3"/>
        <v>2891.8591746248294</v>
      </c>
      <c r="J147" s="12">
        <f t="shared" si="4"/>
        <v>1860.1688744884036</v>
      </c>
      <c r="K147" s="12">
        <f t="shared" si="5"/>
        <v>3204.4925989085941</v>
      </c>
      <c r="L147" s="12">
        <f t="shared" si="6"/>
        <v>1406.850409276944</v>
      </c>
      <c r="M147" s="12">
        <f t="shared" si="7"/>
        <v>1219.2703547066849</v>
      </c>
      <c r="N147" s="12">
        <f t="shared" si="8"/>
        <v>93.790027285129597</v>
      </c>
      <c r="O147" s="12">
        <f t="shared" si="9"/>
        <v>578.37183492496592</v>
      </c>
      <c r="P147" s="12">
        <f t="shared" si="10"/>
        <v>3485.8626807639835</v>
      </c>
      <c r="Q147" s="12">
        <f t="shared" si="11"/>
        <v>4158.0245429740789</v>
      </c>
    </row>
    <row r="148" spans="1:17">
      <c r="A148" s="28"/>
      <c r="B148" s="28"/>
      <c r="C148" s="28"/>
      <c r="D148" s="28"/>
      <c r="E148" s="5" t="s">
        <v>7</v>
      </c>
      <c r="F148" s="12">
        <f>11382.22-2501.89</f>
        <v>8880.33</v>
      </c>
      <c r="G148" s="12">
        <f>F148*0.29/14.66</f>
        <v>175.66819236016369</v>
      </c>
      <c r="H148" s="12">
        <f>F148*2.28/14.66</f>
        <v>1381.115443383356</v>
      </c>
      <c r="I148" s="12">
        <f>F148*1.85/14.66</f>
        <v>1120.6419167803547</v>
      </c>
      <c r="J148" s="12">
        <f>F148*1.19/14.66</f>
        <v>720.84534106412002</v>
      </c>
      <c r="K148" s="12">
        <f>F148*2.05/14.66</f>
        <v>1241.7923942701227</v>
      </c>
      <c r="L148" s="12">
        <f>F148*0.9/14.66</f>
        <v>545.17714870395639</v>
      </c>
      <c r="M148" s="12">
        <f>F148*0.78/14.66</f>
        <v>472.48686221009552</v>
      </c>
      <c r="N148" s="12">
        <f>F148*0.06/14.66</f>
        <v>36.345143246930419</v>
      </c>
      <c r="O148" s="12">
        <f>F148*0.37/14.66</f>
        <v>224.12838335607094</v>
      </c>
      <c r="P148" s="12">
        <f>F148*2.23/14.66</f>
        <v>1350.8278240109141</v>
      </c>
      <c r="Q148" s="12">
        <f>F148*2.66/14.66</f>
        <v>1611.3013506139155</v>
      </c>
    </row>
    <row r="149" spans="1:17" ht="22.5">
      <c r="A149" s="29"/>
      <c r="B149" s="29"/>
      <c r="C149" s="29"/>
      <c r="D149" s="29"/>
      <c r="E149" s="5" t="s">
        <v>8</v>
      </c>
      <c r="F149" s="15">
        <f t="shared" ref="F149:Q149" si="58">F148-F147</f>
        <v>-14035.699999999999</v>
      </c>
      <c r="G149" s="15">
        <f t="shared" si="58"/>
        <v>-277.65027285129599</v>
      </c>
      <c r="H149" s="15">
        <f t="shared" si="58"/>
        <v>-2182.9055934515682</v>
      </c>
      <c r="I149" s="15">
        <f t="shared" si="58"/>
        <v>-1771.2172578444747</v>
      </c>
      <c r="J149" s="15">
        <f t="shared" si="58"/>
        <v>-1139.3235334242836</v>
      </c>
      <c r="K149" s="15">
        <f t="shared" si="58"/>
        <v>-1962.7002046384714</v>
      </c>
      <c r="L149" s="15">
        <f t="shared" si="58"/>
        <v>-861.6732605729876</v>
      </c>
      <c r="M149" s="15">
        <f t="shared" si="58"/>
        <v>-746.78349249658936</v>
      </c>
      <c r="N149" s="15">
        <f t="shared" si="58"/>
        <v>-57.444884038199177</v>
      </c>
      <c r="O149" s="15">
        <f t="shared" si="58"/>
        <v>-354.24345156889501</v>
      </c>
      <c r="P149" s="15">
        <f t="shared" si="58"/>
        <v>-2135.0348567530691</v>
      </c>
      <c r="Q149" s="15">
        <f t="shared" si="58"/>
        <v>-2546.7231923601635</v>
      </c>
    </row>
    <row r="150" spans="1:17">
      <c r="A150" s="27">
        <v>49</v>
      </c>
      <c r="B150" s="27" t="s">
        <v>4</v>
      </c>
      <c r="C150" s="27" t="s">
        <v>5</v>
      </c>
      <c r="D150" s="27">
        <v>67</v>
      </c>
      <c r="E150" s="5" t="s">
        <v>6</v>
      </c>
      <c r="F150" s="12">
        <v>20838.349999999999</v>
      </c>
      <c r="G150" s="12">
        <f t="shared" si="1"/>
        <v>412.21838335607089</v>
      </c>
      <c r="H150" s="12">
        <f t="shared" si="2"/>
        <v>3240.8893587994539</v>
      </c>
      <c r="I150" s="12">
        <f t="shared" si="3"/>
        <v>2629.6689972714871</v>
      </c>
      <c r="J150" s="12">
        <f t="shared" si="4"/>
        <v>1691.5168144611184</v>
      </c>
      <c r="K150" s="12">
        <f t="shared" si="5"/>
        <v>2913.9575375170525</v>
      </c>
      <c r="L150" s="12">
        <f t="shared" si="6"/>
        <v>1279.2984311050477</v>
      </c>
      <c r="M150" s="12">
        <f t="shared" si="7"/>
        <v>1108.725306957708</v>
      </c>
      <c r="N150" s="12">
        <f t="shared" si="8"/>
        <v>85.286562073669842</v>
      </c>
      <c r="O150" s="12">
        <f t="shared" si="9"/>
        <v>525.9337994542974</v>
      </c>
      <c r="P150" s="12">
        <f t="shared" si="10"/>
        <v>3169.8172237380627</v>
      </c>
      <c r="Q150" s="12">
        <f t="shared" si="11"/>
        <v>3781.03758526603</v>
      </c>
    </row>
    <row r="151" spans="1:17">
      <c r="A151" s="28"/>
      <c r="B151" s="28"/>
      <c r="C151" s="28"/>
      <c r="D151" s="28"/>
      <c r="E151" s="5" t="s">
        <v>7</v>
      </c>
      <c r="F151" s="12">
        <v>8640.2099999999991</v>
      </c>
      <c r="G151" s="12">
        <f>F151*0.29/14.66</f>
        <v>170.91820600272848</v>
      </c>
      <c r="H151" s="12">
        <f>F151*2.28/14.66</f>
        <v>1343.7707230559345</v>
      </c>
      <c r="I151" s="12">
        <f>F151*1.85/14.66</f>
        <v>1090.3402796725784</v>
      </c>
      <c r="J151" s="12">
        <f>F151*1.19/14.66</f>
        <v>701.3540177353342</v>
      </c>
      <c r="K151" s="12">
        <f>F151*2.05/14.66</f>
        <v>1208.214904502046</v>
      </c>
      <c r="L151" s="12">
        <f>F151*0.9/14.66</f>
        <v>530.43581173260566</v>
      </c>
      <c r="M151" s="12">
        <f>F151*0.78/14.66</f>
        <v>459.71103683492493</v>
      </c>
      <c r="N151" s="12">
        <f>F151*0.06/14.66</f>
        <v>35.362387448840373</v>
      </c>
      <c r="O151" s="12">
        <f>F151*0.37/14.66</f>
        <v>218.06805593451566</v>
      </c>
      <c r="P151" s="12">
        <f>F151*2.23/14.66</f>
        <v>1314.3020668485674</v>
      </c>
      <c r="Q151" s="12">
        <f>F151*2.66/14.66</f>
        <v>1567.7325102319235</v>
      </c>
    </row>
    <row r="152" spans="1:17" ht="22.5">
      <c r="A152" s="29"/>
      <c r="B152" s="29"/>
      <c r="C152" s="29"/>
      <c r="D152" s="29"/>
      <c r="E152" s="5" t="s">
        <v>8</v>
      </c>
      <c r="F152" s="15">
        <f t="shared" ref="F152:Q152" si="59">F151-F150</f>
        <v>-12198.14</v>
      </c>
      <c r="G152" s="15">
        <f t="shared" si="59"/>
        <v>-241.30017735334241</v>
      </c>
      <c r="H152" s="15">
        <f t="shared" si="59"/>
        <v>-1897.1186357435195</v>
      </c>
      <c r="I152" s="15">
        <f t="shared" si="59"/>
        <v>-1539.3287175989087</v>
      </c>
      <c r="J152" s="15">
        <f t="shared" si="59"/>
        <v>-990.16279672578423</v>
      </c>
      <c r="K152" s="15">
        <f t="shared" si="59"/>
        <v>-1705.7426330150065</v>
      </c>
      <c r="L152" s="15">
        <f t="shared" si="59"/>
        <v>-748.86261937244205</v>
      </c>
      <c r="M152" s="15">
        <f t="shared" si="59"/>
        <v>-649.01427012278305</v>
      </c>
      <c r="N152" s="15">
        <f t="shared" si="59"/>
        <v>-49.924174624829469</v>
      </c>
      <c r="O152" s="15">
        <f t="shared" si="59"/>
        <v>-307.86574351978174</v>
      </c>
      <c r="P152" s="15">
        <f t="shared" si="59"/>
        <v>-1855.5151568894953</v>
      </c>
      <c r="Q152" s="15">
        <f t="shared" si="59"/>
        <v>-2213.3050750341063</v>
      </c>
    </row>
    <row r="153" spans="1:17">
      <c r="A153" s="27">
        <v>50</v>
      </c>
      <c r="B153" s="27" t="s">
        <v>4</v>
      </c>
      <c r="C153" s="27" t="s">
        <v>5</v>
      </c>
      <c r="D153" s="27">
        <v>68</v>
      </c>
      <c r="E153" s="5" t="s">
        <v>6</v>
      </c>
      <c r="F153" s="12">
        <v>27605.17</v>
      </c>
      <c r="G153" s="12">
        <f t="shared" si="1"/>
        <v>546.07771487039554</v>
      </c>
      <c r="H153" s="12">
        <f t="shared" si="2"/>
        <v>4293.3006548431094</v>
      </c>
      <c r="I153" s="12">
        <f t="shared" si="3"/>
        <v>3483.5992155525237</v>
      </c>
      <c r="J153" s="12">
        <f t="shared" si="4"/>
        <v>2240.8016575716229</v>
      </c>
      <c r="K153" s="12">
        <f t="shared" si="5"/>
        <v>3860.2045361527962</v>
      </c>
      <c r="L153" s="12">
        <f t="shared" si="6"/>
        <v>1694.7239427012278</v>
      </c>
      <c r="M153" s="12">
        <f t="shared" si="7"/>
        <v>1468.7607503410641</v>
      </c>
      <c r="N153" s="12">
        <f t="shared" si="8"/>
        <v>112.98159618008185</v>
      </c>
      <c r="O153" s="12">
        <f t="shared" si="9"/>
        <v>696.71984311050471</v>
      </c>
      <c r="P153" s="12">
        <f t="shared" si="10"/>
        <v>4199.1493246930413</v>
      </c>
      <c r="Q153" s="12">
        <f t="shared" si="11"/>
        <v>5008.8507639836289</v>
      </c>
    </row>
    <row r="154" spans="1:17">
      <c r="A154" s="28"/>
      <c r="B154" s="28"/>
      <c r="C154" s="28"/>
      <c r="D154" s="28"/>
      <c r="E154" s="5" t="s">
        <v>7</v>
      </c>
      <c r="F154" s="12">
        <v>3070.68</v>
      </c>
      <c r="G154" s="12">
        <f>F154*0.29/14.66</f>
        <v>60.743328785811727</v>
      </c>
      <c r="H154" s="12">
        <f>F154*2.28/14.66</f>
        <v>477.56824010914045</v>
      </c>
      <c r="I154" s="12">
        <f>F154*1.85/14.66</f>
        <v>387.50054570259209</v>
      </c>
      <c r="J154" s="12">
        <f>F154*1.19/14.66</f>
        <v>249.2571077762619</v>
      </c>
      <c r="K154" s="12">
        <f>F154*2.05/14.66</f>
        <v>429.39249658935876</v>
      </c>
      <c r="L154" s="12">
        <f>F154*0.9/14.66</f>
        <v>188.51377899045022</v>
      </c>
      <c r="M154" s="12">
        <f>F154*0.78/14.66</f>
        <v>163.37860845839018</v>
      </c>
      <c r="N154" s="12">
        <f>F154*0.06/14.66</f>
        <v>12.567585266030012</v>
      </c>
      <c r="O154" s="12">
        <f>F154*0.37/14.66</f>
        <v>77.500109140518404</v>
      </c>
      <c r="P154" s="12">
        <f>F154*2.23/14.66</f>
        <v>467.09525238744885</v>
      </c>
      <c r="Q154" s="12">
        <f>F154*2.66/14.66</f>
        <v>557.16294679399721</v>
      </c>
    </row>
    <row r="155" spans="1:17" ht="22.5">
      <c r="A155" s="29"/>
      <c r="B155" s="29"/>
      <c r="C155" s="29"/>
      <c r="D155" s="29"/>
      <c r="E155" s="5" t="s">
        <v>8</v>
      </c>
      <c r="F155" s="15">
        <f t="shared" ref="F155:Q155" si="60">F154-F153</f>
        <v>-24534.489999999998</v>
      </c>
      <c r="G155" s="15">
        <f t="shared" si="60"/>
        <v>-485.3343860845838</v>
      </c>
      <c r="H155" s="15">
        <f t="shared" si="60"/>
        <v>-3815.7324147339691</v>
      </c>
      <c r="I155" s="15">
        <f t="shared" si="60"/>
        <v>-3096.0986698499314</v>
      </c>
      <c r="J155" s="15">
        <f t="shared" si="60"/>
        <v>-1991.544549795361</v>
      </c>
      <c r="K155" s="15">
        <f t="shared" si="60"/>
        <v>-3430.8120395634373</v>
      </c>
      <c r="L155" s="15">
        <f t="shared" si="60"/>
        <v>-1506.2101637107776</v>
      </c>
      <c r="M155" s="15">
        <f t="shared" si="60"/>
        <v>-1305.382141882674</v>
      </c>
      <c r="N155" s="15">
        <f t="shared" si="60"/>
        <v>-100.41401091405184</v>
      </c>
      <c r="O155" s="15">
        <f t="shared" si="60"/>
        <v>-619.21973396998635</v>
      </c>
      <c r="P155" s="15">
        <f t="shared" si="60"/>
        <v>-3732.0540723055924</v>
      </c>
      <c r="Q155" s="15">
        <f t="shared" si="60"/>
        <v>-4451.6878171896315</v>
      </c>
    </row>
    <row r="156" spans="1:17">
      <c r="A156" s="27">
        <v>51</v>
      </c>
      <c r="B156" s="27" t="s">
        <v>4</v>
      </c>
      <c r="C156" s="27" t="s">
        <v>5</v>
      </c>
      <c r="D156" s="27">
        <v>69</v>
      </c>
      <c r="E156" s="5" t="s">
        <v>6</v>
      </c>
      <c r="F156" s="12">
        <f>32361.94-7129.25</f>
        <v>25232.69</v>
      </c>
      <c r="G156" s="12">
        <f t="shared" si="1"/>
        <v>499.14598226466569</v>
      </c>
      <c r="H156" s="12">
        <f t="shared" si="2"/>
        <v>3924.3201364256474</v>
      </c>
      <c r="I156" s="12">
        <f t="shared" si="3"/>
        <v>3184.2071282401089</v>
      </c>
      <c r="J156" s="12">
        <f t="shared" si="4"/>
        <v>2048.2197203274213</v>
      </c>
      <c r="K156" s="12">
        <f t="shared" si="5"/>
        <v>3528.4457366984984</v>
      </c>
      <c r="L156" s="12">
        <f t="shared" si="6"/>
        <v>1549.0737380627556</v>
      </c>
      <c r="M156" s="12">
        <f t="shared" si="7"/>
        <v>1342.5305729877216</v>
      </c>
      <c r="N156" s="12">
        <f t="shared" si="8"/>
        <v>103.27158253751705</v>
      </c>
      <c r="O156" s="12">
        <f t="shared" si="9"/>
        <v>636.84142564802175</v>
      </c>
      <c r="P156" s="12">
        <f t="shared" si="10"/>
        <v>3838.2604843110503</v>
      </c>
      <c r="Q156" s="12">
        <f t="shared" si="11"/>
        <v>4578.3734924965902</v>
      </c>
    </row>
    <row r="157" spans="1:17">
      <c r="A157" s="28"/>
      <c r="B157" s="28"/>
      <c r="C157" s="28"/>
      <c r="D157" s="28"/>
      <c r="E157" s="5" t="s">
        <v>7</v>
      </c>
      <c r="F157" s="12">
        <f>10671.28-2408.6</f>
        <v>8262.68</v>
      </c>
      <c r="G157" s="12">
        <f>F157*0.29/14.66</f>
        <v>163.45001364256481</v>
      </c>
      <c r="H157" s="12">
        <f>F157*2.28/14.66</f>
        <v>1285.0552796725785</v>
      </c>
      <c r="I157" s="12">
        <f>F157*1.85/14.66</f>
        <v>1042.6983628922237</v>
      </c>
      <c r="J157" s="12">
        <f>F157*1.19/14.66</f>
        <v>670.70867667121422</v>
      </c>
      <c r="K157" s="12">
        <f>F157*2.05/14.66</f>
        <v>1155.4225102319235</v>
      </c>
      <c r="L157" s="12">
        <f>F157*0.9/14.66</f>
        <v>507.25866302864938</v>
      </c>
      <c r="M157" s="12">
        <f>F157*0.78/14.66</f>
        <v>439.62417462482949</v>
      </c>
      <c r="N157" s="12">
        <f>F157*0.06/14.66</f>
        <v>33.817244201909958</v>
      </c>
      <c r="O157" s="12">
        <f>F157*0.37/14.66</f>
        <v>208.53967257844477</v>
      </c>
      <c r="P157" s="12">
        <f>F157*2.23/14.66</f>
        <v>1256.8742428376534</v>
      </c>
      <c r="Q157" s="12">
        <f>F157*2.66/14.66</f>
        <v>1499.2311596180082</v>
      </c>
    </row>
    <row r="158" spans="1:17" ht="22.5">
      <c r="A158" s="29"/>
      <c r="B158" s="29"/>
      <c r="C158" s="29"/>
      <c r="D158" s="29"/>
      <c r="E158" s="5" t="s">
        <v>8</v>
      </c>
      <c r="F158" s="15">
        <f t="shared" ref="F158:Q158" si="61">F157-F156</f>
        <v>-16970.009999999998</v>
      </c>
      <c r="G158" s="15">
        <f t="shared" si="61"/>
        <v>-335.69596862210085</v>
      </c>
      <c r="H158" s="15">
        <f t="shared" si="61"/>
        <v>-2639.2648567530687</v>
      </c>
      <c r="I158" s="15">
        <f t="shared" si="61"/>
        <v>-2141.5087653478849</v>
      </c>
      <c r="J158" s="15">
        <f t="shared" si="61"/>
        <v>-1377.5110436562072</v>
      </c>
      <c r="K158" s="15">
        <f t="shared" si="61"/>
        <v>-2373.0232264665747</v>
      </c>
      <c r="L158" s="15">
        <f t="shared" si="61"/>
        <v>-1041.8150750341063</v>
      </c>
      <c r="M158" s="15">
        <f t="shared" si="61"/>
        <v>-902.90639836289211</v>
      </c>
      <c r="N158" s="15">
        <f t="shared" si="61"/>
        <v>-69.45433833560709</v>
      </c>
      <c r="O158" s="15">
        <f t="shared" si="61"/>
        <v>-428.30175306957699</v>
      </c>
      <c r="P158" s="15">
        <f t="shared" si="61"/>
        <v>-2581.3862414733967</v>
      </c>
      <c r="Q158" s="15">
        <f t="shared" si="61"/>
        <v>-3079.1423328785822</v>
      </c>
    </row>
    <row r="159" spans="1:17">
      <c r="A159" s="27">
        <v>52</v>
      </c>
      <c r="B159" s="27" t="s">
        <v>4</v>
      </c>
      <c r="C159" s="27" t="s">
        <v>5</v>
      </c>
      <c r="D159" s="27">
        <v>70</v>
      </c>
      <c r="E159" s="5" t="s">
        <v>6</v>
      </c>
      <c r="F159" s="12">
        <f>42609.66-9769.71</f>
        <v>32839.950000000004</v>
      </c>
      <c r="G159" s="12">
        <f t="shared" si="1"/>
        <v>649.63066166439296</v>
      </c>
      <c r="H159" s="12">
        <f t="shared" si="2"/>
        <v>5107.4410641200557</v>
      </c>
      <c r="I159" s="12">
        <f t="shared" si="3"/>
        <v>4144.1956002728521</v>
      </c>
      <c r="J159" s="12">
        <f t="shared" si="4"/>
        <v>2665.7258185538881</v>
      </c>
      <c r="K159" s="12">
        <f t="shared" si="5"/>
        <v>4592.2167462482948</v>
      </c>
      <c r="L159" s="12">
        <f t="shared" si="6"/>
        <v>2016.0951568894957</v>
      </c>
      <c r="M159" s="12">
        <f t="shared" si="7"/>
        <v>1747.2824693042294</v>
      </c>
      <c r="N159" s="12">
        <f t="shared" si="8"/>
        <v>134.40634379263304</v>
      </c>
      <c r="O159" s="12">
        <f t="shared" si="9"/>
        <v>828.83912005457034</v>
      </c>
      <c r="P159" s="12">
        <f t="shared" si="10"/>
        <v>4995.435777626195</v>
      </c>
      <c r="Q159" s="12">
        <f t="shared" si="11"/>
        <v>5958.6812414733986</v>
      </c>
    </row>
    <row r="160" spans="1:17">
      <c r="A160" s="28"/>
      <c r="B160" s="28"/>
      <c r="C160" s="28"/>
      <c r="D160" s="28"/>
      <c r="E160" s="5" t="s">
        <v>7</v>
      </c>
      <c r="F160" s="12">
        <f>12800.13-3130.57</f>
        <v>9669.56</v>
      </c>
      <c r="G160" s="12">
        <f>F160*0.29/14.66</f>
        <v>191.28051841746245</v>
      </c>
      <c r="H160" s="12">
        <f>F160*2.28/14.66</f>
        <v>1503.8606275579807</v>
      </c>
      <c r="I160" s="12">
        <f>F160*1.85/14.66</f>
        <v>1220.2377899045021</v>
      </c>
      <c r="J160" s="12">
        <f>F160*1.19/14.66</f>
        <v>784.90971350613904</v>
      </c>
      <c r="K160" s="12">
        <f>F160*2.05/14.66</f>
        <v>1352.1553888130968</v>
      </c>
      <c r="L160" s="12">
        <f>F160*0.9/14.66</f>
        <v>593.62919508867662</v>
      </c>
      <c r="M160" s="12">
        <f>F160*0.78/14.66</f>
        <v>514.47863574351982</v>
      </c>
      <c r="N160" s="12">
        <f>F160*0.06/14.66</f>
        <v>39.575279672578439</v>
      </c>
      <c r="O160" s="12">
        <f>F160*0.37/14.66</f>
        <v>244.04755798090036</v>
      </c>
      <c r="P160" s="12">
        <f>F160*2.23/14.66</f>
        <v>1470.8812278308321</v>
      </c>
      <c r="Q160" s="12">
        <f>F160*2.66/14.66</f>
        <v>1754.5040654843112</v>
      </c>
    </row>
    <row r="161" spans="1:17" ht="22.5">
      <c r="A161" s="29"/>
      <c r="B161" s="29"/>
      <c r="C161" s="29"/>
      <c r="D161" s="29"/>
      <c r="E161" s="5" t="s">
        <v>8</v>
      </c>
      <c r="F161" s="15">
        <f t="shared" ref="F161:Q161" si="62">F160-F159</f>
        <v>-23170.390000000007</v>
      </c>
      <c r="G161" s="15">
        <f t="shared" si="62"/>
        <v>-458.35014324693054</v>
      </c>
      <c r="H161" s="15">
        <f t="shared" si="62"/>
        <v>-3603.5804365620752</v>
      </c>
      <c r="I161" s="15">
        <f t="shared" si="62"/>
        <v>-2923.9578103683498</v>
      </c>
      <c r="J161" s="15">
        <f t="shared" si="62"/>
        <v>-1880.816105047749</v>
      </c>
      <c r="K161" s="15">
        <f t="shared" si="62"/>
        <v>-3240.0613574351983</v>
      </c>
      <c r="L161" s="15">
        <f t="shared" si="62"/>
        <v>-1422.4659618008191</v>
      </c>
      <c r="M161" s="15">
        <f t="shared" si="62"/>
        <v>-1232.8038335607096</v>
      </c>
      <c r="N161" s="15">
        <f t="shared" si="62"/>
        <v>-94.831064120054606</v>
      </c>
      <c r="O161" s="15">
        <f t="shared" si="62"/>
        <v>-584.79156207366998</v>
      </c>
      <c r="P161" s="15">
        <f t="shared" si="62"/>
        <v>-3524.5545497953626</v>
      </c>
      <c r="Q161" s="15">
        <f t="shared" si="62"/>
        <v>-4204.1771759890871</v>
      </c>
    </row>
    <row r="162" spans="1:17">
      <c r="A162" s="27">
        <v>53</v>
      </c>
      <c r="B162" s="27" t="s">
        <v>4</v>
      </c>
      <c r="C162" s="27" t="s">
        <v>5</v>
      </c>
      <c r="D162" s="27">
        <v>71</v>
      </c>
      <c r="E162" s="5" t="s">
        <v>6</v>
      </c>
      <c r="F162" s="12">
        <f>72034.57-18530.01</f>
        <v>53504.560000000012</v>
      </c>
      <c r="G162" s="12">
        <f t="shared" si="1"/>
        <v>1058.4121691678038</v>
      </c>
      <c r="H162" s="12">
        <f t="shared" si="2"/>
        <v>8321.3094679399746</v>
      </c>
      <c r="I162" s="12">
        <f t="shared" si="3"/>
        <v>6751.9396998635766</v>
      </c>
      <c r="J162" s="12">
        <f t="shared" si="4"/>
        <v>4343.1395907230562</v>
      </c>
      <c r="K162" s="12">
        <f t="shared" si="5"/>
        <v>7481.8791268758532</v>
      </c>
      <c r="L162" s="12">
        <f t="shared" si="6"/>
        <v>3284.7274215552534</v>
      </c>
      <c r="M162" s="12">
        <f t="shared" si="7"/>
        <v>2846.7637653478864</v>
      </c>
      <c r="N162" s="12">
        <f t="shared" si="8"/>
        <v>218.98182810368351</v>
      </c>
      <c r="O162" s="12">
        <f t="shared" si="9"/>
        <v>1350.3879399727152</v>
      </c>
      <c r="P162" s="12">
        <f t="shared" si="10"/>
        <v>8138.8246111869048</v>
      </c>
      <c r="Q162" s="12">
        <f t="shared" si="11"/>
        <v>9708.1943792633047</v>
      </c>
    </row>
    <row r="163" spans="1:17">
      <c r="A163" s="28"/>
      <c r="B163" s="28"/>
      <c r="C163" s="28"/>
      <c r="D163" s="28"/>
      <c r="E163" s="5" t="s">
        <v>7</v>
      </c>
      <c r="F163" s="12">
        <f>10440.26-2701.68</f>
        <v>7738.58</v>
      </c>
      <c r="G163" s="12">
        <f>F163*0.29/14.66</f>
        <v>153.08241473396996</v>
      </c>
      <c r="H163" s="12">
        <f>F163*2.28/14.66</f>
        <v>1203.5445020463844</v>
      </c>
      <c r="I163" s="12">
        <f>F163*1.85/14.66</f>
        <v>976.56023192360169</v>
      </c>
      <c r="J163" s="12">
        <f>F163*1.19/14.66</f>
        <v>628.16577080491129</v>
      </c>
      <c r="K163" s="12">
        <f>F163*2.05/14.66</f>
        <v>1082.1343110504774</v>
      </c>
      <c r="L163" s="12">
        <f>F163*0.9/14.66</f>
        <v>475.08335607094131</v>
      </c>
      <c r="M163" s="12">
        <f>F163*0.78/14.66</f>
        <v>411.73890859481583</v>
      </c>
      <c r="N163" s="12">
        <f>F163*0.06/14.66</f>
        <v>31.672223738062755</v>
      </c>
      <c r="O163" s="12">
        <f>F163*0.37/14.66</f>
        <v>195.3120463847203</v>
      </c>
      <c r="P163" s="12">
        <f>F163*2.23/14.66</f>
        <v>1177.1509822646658</v>
      </c>
      <c r="Q163" s="12">
        <f>F163*2.66/14.66</f>
        <v>1404.1352523874489</v>
      </c>
    </row>
    <row r="164" spans="1:17" ht="22.5">
      <c r="A164" s="29"/>
      <c r="B164" s="29"/>
      <c r="C164" s="29"/>
      <c r="D164" s="29"/>
      <c r="E164" s="5" t="s">
        <v>8</v>
      </c>
      <c r="F164" s="15">
        <f t="shared" ref="F164:Q164" si="63">F163-F162</f>
        <v>-45765.98000000001</v>
      </c>
      <c r="G164" s="15">
        <f t="shared" si="63"/>
        <v>-905.32975443383384</v>
      </c>
      <c r="H164" s="15">
        <f t="shared" si="63"/>
        <v>-7117.7649658935898</v>
      </c>
      <c r="I164" s="15">
        <f t="shared" si="63"/>
        <v>-5775.3794679399753</v>
      </c>
      <c r="J164" s="15">
        <f t="shared" si="63"/>
        <v>-3714.9738199181447</v>
      </c>
      <c r="K164" s="15">
        <f t="shared" si="63"/>
        <v>-6399.7448158253756</v>
      </c>
      <c r="L164" s="15">
        <f t="shared" si="63"/>
        <v>-2809.6440654843123</v>
      </c>
      <c r="M164" s="15">
        <f t="shared" si="63"/>
        <v>-2435.0248567530707</v>
      </c>
      <c r="N164" s="15">
        <f t="shared" si="63"/>
        <v>-187.30960436562077</v>
      </c>
      <c r="O164" s="15">
        <f t="shared" si="63"/>
        <v>-1155.0758935879949</v>
      </c>
      <c r="P164" s="15">
        <f t="shared" si="63"/>
        <v>-6961.673628922239</v>
      </c>
      <c r="Q164" s="15">
        <f t="shared" si="63"/>
        <v>-8304.0591268758562</v>
      </c>
    </row>
    <row r="165" spans="1:17">
      <c r="A165" s="27">
        <v>54</v>
      </c>
      <c r="B165" s="27" t="s">
        <v>4</v>
      </c>
      <c r="C165" s="27" t="s">
        <v>5</v>
      </c>
      <c r="D165" s="27">
        <v>72</v>
      </c>
      <c r="E165" s="5" t="s">
        <v>6</v>
      </c>
      <c r="F165" s="12">
        <f>56681.57-14491.99</f>
        <v>42189.58</v>
      </c>
      <c r="G165" s="12">
        <f t="shared" si="1"/>
        <v>834.58241473396993</v>
      </c>
      <c r="H165" s="12">
        <f t="shared" si="2"/>
        <v>6561.5445020463849</v>
      </c>
      <c r="I165" s="12">
        <f t="shared" si="3"/>
        <v>5324.0602319236023</v>
      </c>
      <c r="J165" s="12">
        <f t="shared" si="4"/>
        <v>3424.6657708049115</v>
      </c>
      <c r="K165" s="12">
        <f t="shared" si="5"/>
        <v>5899.6343110504768</v>
      </c>
      <c r="L165" s="12">
        <f t="shared" si="6"/>
        <v>2590.0833560709416</v>
      </c>
      <c r="M165" s="12">
        <f t="shared" si="7"/>
        <v>2244.7389085948157</v>
      </c>
      <c r="N165" s="12">
        <f t="shared" si="8"/>
        <v>172.67222373806277</v>
      </c>
      <c r="O165" s="12">
        <f t="shared" si="9"/>
        <v>1064.8120463847204</v>
      </c>
      <c r="P165" s="12">
        <f t="shared" si="10"/>
        <v>6417.6509822646658</v>
      </c>
      <c r="Q165" s="12">
        <f t="shared" si="11"/>
        <v>7655.1352523874502</v>
      </c>
    </row>
    <row r="166" spans="1:17">
      <c r="A166" s="28"/>
      <c r="B166" s="28"/>
      <c r="C166" s="28"/>
      <c r="D166" s="28"/>
      <c r="E166" s="5" t="s">
        <v>7</v>
      </c>
      <c r="F166" s="12">
        <f>18479.94-4414.88</f>
        <v>14065.059999999998</v>
      </c>
      <c r="G166" s="12">
        <f>F166*0.29/14.66</f>
        <v>278.2310641200545</v>
      </c>
      <c r="H166" s="12">
        <f>F166*2.28/14.66</f>
        <v>2187.4718144611184</v>
      </c>
      <c r="I166" s="12">
        <f>F166*1.85/14.66</f>
        <v>1774.9223055934513</v>
      </c>
      <c r="J166" s="12">
        <f>F166*1.19/14.66</f>
        <v>1141.7067803547063</v>
      </c>
      <c r="K166" s="12">
        <f>F166*2.05/14.66</f>
        <v>1966.8057980900403</v>
      </c>
      <c r="L166" s="12">
        <f>F166*0.9/14.66</f>
        <v>863.47571623465194</v>
      </c>
      <c r="M166" s="12">
        <f>F166*0.78/14.66</f>
        <v>748.34562073669838</v>
      </c>
      <c r="N166" s="12">
        <f>F166*0.06/14.66</f>
        <v>57.565047748976795</v>
      </c>
      <c r="O166" s="12">
        <f>F166*0.37/14.66</f>
        <v>354.98446111869021</v>
      </c>
      <c r="P166" s="12">
        <f>F166*2.23/14.66</f>
        <v>2139.5009413369708</v>
      </c>
      <c r="Q166" s="12">
        <f>F166*2.66/14.66</f>
        <v>2552.0504502046379</v>
      </c>
    </row>
    <row r="167" spans="1:17" ht="22.5">
      <c r="A167" s="29"/>
      <c r="B167" s="29"/>
      <c r="C167" s="29"/>
      <c r="D167" s="29"/>
      <c r="E167" s="5" t="s">
        <v>8</v>
      </c>
      <c r="F167" s="15">
        <f t="shared" ref="F167:Q167" si="64">F166-F165</f>
        <v>-28124.520000000004</v>
      </c>
      <c r="G167" s="15">
        <f t="shared" si="64"/>
        <v>-556.35135061391543</v>
      </c>
      <c r="H167" s="15">
        <f t="shared" si="64"/>
        <v>-4374.072687585267</v>
      </c>
      <c r="I167" s="15">
        <f t="shared" si="64"/>
        <v>-3549.137926330151</v>
      </c>
      <c r="J167" s="15">
        <f t="shared" si="64"/>
        <v>-2282.9589904502054</v>
      </c>
      <c r="K167" s="15">
        <f t="shared" si="64"/>
        <v>-3932.8285129604365</v>
      </c>
      <c r="L167" s="15">
        <f t="shared" si="64"/>
        <v>-1726.6076398362898</v>
      </c>
      <c r="M167" s="15">
        <f t="shared" si="64"/>
        <v>-1496.3932878581172</v>
      </c>
      <c r="N167" s="15">
        <f t="shared" si="64"/>
        <v>-115.10717598908597</v>
      </c>
      <c r="O167" s="15">
        <f t="shared" si="64"/>
        <v>-709.82758526603016</v>
      </c>
      <c r="P167" s="15">
        <f t="shared" si="64"/>
        <v>-4278.150040927695</v>
      </c>
      <c r="Q167" s="15">
        <f t="shared" si="64"/>
        <v>-5103.0848021828124</v>
      </c>
    </row>
    <row r="168" spans="1:17">
      <c r="A168" s="27">
        <v>55</v>
      </c>
      <c r="B168" s="27" t="s">
        <v>4</v>
      </c>
      <c r="C168" s="27" t="s">
        <v>5</v>
      </c>
      <c r="D168" s="27">
        <v>73</v>
      </c>
      <c r="E168" s="5" t="s">
        <v>6</v>
      </c>
      <c r="F168" s="12">
        <v>8233.09</v>
      </c>
      <c r="G168" s="12">
        <f t="shared" si="1"/>
        <v>162.86467257844473</v>
      </c>
      <c r="H168" s="12">
        <f t="shared" si="2"/>
        <v>1280.4532878581172</v>
      </c>
      <c r="I168" s="12">
        <f t="shared" si="3"/>
        <v>1038.9642905866303</v>
      </c>
      <c r="J168" s="12">
        <f t="shared" si="4"/>
        <v>668.30675989085944</v>
      </c>
      <c r="K168" s="12">
        <f t="shared" si="5"/>
        <v>1151.2847544338333</v>
      </c>
      <c r="L168" s="12">
        <f t="shared" si="6"/>
        <v>505.44208731241474</v>
      </c>
      <c r="M168" s="12">
        <f t="shared" si="7"/>
        <v>438.04980900409277</v>
      </c>
      <c r="N168" s="12">
        <f t="shared" si="8"/>
        <v>33.696139154160981</v>
      </c>
      <c r="O168" s="12">
        <f t="shared" si="9"/>
        <v>207.79285811732606</v>
      </c>
      <c r="P168" s="12">
        <f t="shared" si="10"/>
        <v>1252.3731718963165</v>
      </c>
      <c r="Q168" s="12">
        <f t="shared" si="11"/>
        <v>1493.8621691678036</v>
      </c>
    </row>
    <row r="169" spans="1:17">
      <c r="A169" s="28"/>
      <c r="B169" s="28"/>
      <c r="C169" s="28"/>
      <c r="D169" s="28"/>
      <c r="E169" s="5" t="s">
        <v>7</v>
      </c>
      <c r="F169" s="12">
        <v>0</v>
      </c>
      <c r="G169" s="12">
        <v>0</v>
      </c>
      <c r="H169" s="12">
        <v>0</v>
      </c>
      <c r="I169" s="12">
        <v>0</v>
      </c>
      <c r="J169" s="12">
        <v>0</v>
      </c>
      <c r="K169" s="12">
        <v>0</v>
      </c>
      <c r="L169" s="12">
        <v>0</v>
      </c>
      <c r="M169" s="12">
        <v>0</v>
      </c>
      <c r="N169" s="12">
        <v>0</v>
      </c>
      <c r="O169" s="12">
        <v>0</v>
      </c>
      <c r="P169" s="12">
        <v>0</v>
      </c>
      <c r="Q169" s="12">
        <v>0</v>
      </c>
    </row>
    <row r="170" spans="1:17" ht="22.5">
      <c r="A170" s="29"/>
      <c r="B170" s="29"/>
      <c r="C170" s="29"/>
      <c r="D170" s="29"/>
      <c r="E170" s="5" t="s">
        <v>8</v>
      </c>
      <c r="F170" s="15">
        <f t="shared" ref="F170:Q170" si="65">F169-F168</f>
        <v>-8233.09</v>
      </c>
      <c r="G170" s="15">
        <f t="shared" si="65"/>
        <v>-162.86467257844473</v>
      </c>
      <c r="H170" s="15">
        <f t="shared" si="65"/>
        <v>-1280.4532878581172</v>
      </c>
      <c r="I170" s="15">
        <f t="shared" si="65"/>
        <v>-1038.9642905866303</v>
      </c>
      <c r="J170" s="15">
        <f t="shared" si="65"/>
        <v>-668.30675989085944</v>
      </c>
      <c r="K170" s="15">
        <f t="shared" si="65"/>
        <v>-1151.2847544338333</v>
      </c>
      <c r="L170" s="15">
        <f t="shared" si="65"/>
        <v>-505.44208731241474</v>
      </c>
      <c r="M170" s="15">
        <f t="shared" si="65"/>
        <v>-438.04980900409277</v>
      </c>
      <c r="N170" s="15">
        <f t="shared" si="65"/>
        <v>-33.696139154160981</v>
      </c>
      <c r="O170" s="15">
        <f t="shared" si="65"/>
        <v>-207.79285811732606</v>
      </c>
      <c r="P170" s="15">
        <f t="shared" si="65"/>
        <v>-1252.3731718963165</v>
      </c>
      <c r="Q170" s="15">
        <f t="shared" si="65"/>
        <v>-1493.8621691678036</v>
      </c>
    </row>
    <row r="171" spans="1:17">
      <c r="B171" s="1"/>
      <c r="C171" s="1"/>
      <c r="D171" s="9"/>
      <c r="E171" s="1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</row>
    <row r="172" spans="1:17">
      <c r="B172" s="2"/>
      <c r="C172" s="2"/>
      <c r="D172" s="10"/>
      <c r="E172" s="2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</row>
    <row r="173" spans="1:17">
      <c r="B173" s="3"/>
      <c r="C173" s="3"/>
      <c r="D173" s="11"/>
      <c r="E173" s="3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</row>
    <row r="174" spans="1:17">
      <c r="B174" s="3"/>
      <c r="C174" s="3"/>
      <c r="D174" s="11"/>
      <c r="E174" s="3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</row>
    <row r="175" spans="1:17">
      <c r="B175" s="3"/>
      <c r="C175" s="3"/>
      <c r="D175" s="11"/>
      <c r="E175" s="3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</row>
    <row r="176" spans="1:17">
      <c r="B176" s="3"/>
      <c r="C176" s="3"/>
      <c r="D176" s="11"/>
      <c r="E176" s="3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</row>
    <row r="177" spans="2:17">
      <c r="B177" s="3"/>
      <c r="C177" s="3"/>
      <c r="D177" s="11"/>
      <c r="E177" s="3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</row>
    <row r="178" spans="2:17">
      <c r="B178" s="3"/>
      <c r="C178" s="3"/>
      <c r="D178" s="11"/>
      <c r="E178" s="3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</row>
    <row r="179" spans="2:17">
      <c r="B179" s="3"/>
      <c r="C179" s="3"/>
      <c r="D179" s="11"/>
      <c r="E179" s="3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</row>
    <row r="180" spans="2:17">
      <c r="B180" s="3"/>
      <c r="C180" s="3"/>
      <c r="D180" s="11"/>
      <c r="E180" s="3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</row>
    <row r="181" spans="2:17">
      <c r="B181" s="3"/>
      <c r="C181" s="3"/>
      <c r="D181" s="11"/>
      <c r="E181" s="3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</row>
    <row r="182" spans="2:17">
      <c r="B182" s="3"/>
      <c r="C182" s="3"/>
      <c r="D182" s="11"/>
      <c r="E182" s="3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</row>
    <row r="183" spans="2:17">
      <c r="B183" s="3"/>
      <c r="C183" s="3"/>
      <c r="D183" s="11"/>
      <c r="E183" s="3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</row>
    <row r="184" spans="2:17">
      <c r="B184" s="3"/>
      <c r="C184" s="3"/>
      <c r="D184" s="11"/>
      <c r="E184" s="3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</row>
    <row r="185" spans="2:17">
      <c r="B185" s="3"/>
      <c r="C185" s="3"/>
      <c r="D185" s="11"/>
      <c r="E185" s="3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</row>
    <row r="186" spans="2:17">
      <c r="B186" s="3"/>
      <c r="C186" s="3"/>
      <c r="D186" s="11"/>
      <c r="E186" s="3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</row>
    <row r="187" spans="2:17">
      <c r="B187" s="3"/>
      <c r="C187" s="3"/>
      <c r="D187" s="11"/>
      <c r="E187" s="3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</row>
    <row r="188" spans="2:17">
      <c r="B188" s="3"/>
      <c r="C188" s="3"/>
      <c r="D188" s="11"/>
      <c r="E188" s="3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</row>
    <row r="189" spans="2:17">
      <c r="B189" s="3"/>
      <c r="C189" s="3"/>
      <c r="D189" s="11"/>
      <c r="E189" s="3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</row>
    <row r="190" spans="2:17">
      <c r="B190" s="3"/>
      <c r="C190" s="3"/>
      <c r="D190" s="11"/>
      <c r="E190" s="3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</row>
    <row r="191" spans="2:17">
      <c r="B191" s="3"/>
      <c r="C191" s="3"/>
      <c r="D191" s="11"/>
      <c r="E191" s="3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</row>
    <row r="192" spans="2:17">
      <c r="B192" s="3"/>
      <c r="C192" s="3"/>
      <c r="D192" s="11"/>
      <c r="E192" s="3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</row>
    <row r="193" spans="2:17">
      <c r="B193" s="3"/>
      <c r="C193" s="3"/>
      <c r="D193" s="11"/>
      <c r="E193" s="3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</row>
    <row r="194" spans="2:17">
      <c r="B194" s="3"/>
      <c r="C194" s="3"/>
      <c r="D194" s="11"/>
      <c r="E194" s="3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</row>
    <row r="195" spans="2:17">
      <c r="B195" s="3"/>
      <c r="C195" s="3"/>
      <c r="D195" s="11"/>
      <c r="E195" s="3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</row>
    <row r="196" spans="2:17">
      <c r="B196" s="3"/>
      <c r="C196" s="3"/>
      <c r="D196" s="11"/>
      <c r="E196" s="3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</row>
    <row r="197" spans="2:17">
      <c r="B197" s="3"/>
      <c r="C197" s="3"/>
      <c r="D197" s="11"/>
      <c r="E197" s="3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</row>
    <row r="198" spans="2:17">
      <c r="B198" s="3"/>
      <c r="C198" s="3"/>
      <c r="D198" s="11"/>
      <c r="E198" s="3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</row>
    <row r="199" spans="2:17">
      <c r="B199" s="3"/>
      <c r="C199" s="3"/>
      <c r="D199" s="11"/>
      <c r="E199" s="3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</row>
    <row r="200" spans="2:17">
      <c r="B200" s="3"/>
      <c r="C200" s="3"/>
      <c r="D200" s="11"/>
      <c r="E200" s="3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</row>
    <row r="201" spans="2:17">
      <c r="B201" s="3"/>
      <c r="C201" s="3"/>
      <c r="D201" s="11"/>
      <c r="E201" s="3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</row>
    <row r="202" spans="2:17">
      <c r="B202" s="3"/>
      <c r="C202" s="3"/>
      <c r="D202" s="11"/>
      <c r="E202" s="3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</row>
    <row r="203" spans="2:17">
      <c r="B203" s="3"/>
      <c r="C203" s="3"/>
      <c r="D203" s="11"/>
      <c r="E203" s="3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</row>
    <row r="204" spans="2:17">
      <c r="B204" s="3"/>
      <c r="C204" s="3"/>
      <c r="D204" s="11"/>
      <c r="E204" s="3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</row>
    <row r="205" spans="2:17">
      <c r="B205" s="3"/>
      <c r="C205" s="3"/>
      <c r="D205" s="11"/>
      <c r="E205" s="3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</row>
    <row r="206" spans="2:17">
      <c r="B206" s="3"/>
      <c r="C206" s="3"/>
      <c r="D206" s="11"/>
      <c r="E206" s="3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</row>
    <row r="207" spans="2:17">
      <c r="B207" s="3"/>
      <c r="C207" s="3"/>
      <c r="D207" s="11"/>
      <c r="E207" s="3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</row>
    <row r="208" spans="2:17">
      <c r="B208" s="3"/>
      <c r="C208" s="3"/>
      <c r="D208" s="11"/>
      <c r="E208" s="3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</row>
    <row r="209" spans="2:17">
      <c r="B209" s="3"/>
      <c r="C209" s="3"/>
      <c r="D209" s="11"/>
      <c r="E209" s="3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</row>
    <row r="210" spans="2:17">
      <c r="B210" s="3"/>
      <c r="C210" s="3"/>
      <c r="D210" s="11"/>
      <c r="E210" s="3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</row>
    <row r="211" spans="2:17">
      <c r="B211" s="3"/>
      <c r="C211" s="3"/>
      <c r="D211" s="11"/>
      <c r="E211" s="3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</row>
    <row r="212" spans="2:17">
      <c r="B212" s="3"/>
      <c r="C212" s="3"/>
      <c r="D212" s="11"/>
      <c r="E212" s="3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</row>
    <row r="213" spans="2:17">
      <c r="B213" s="3"/>
      <c r="C213" s="3"/>
      <c r="D213" s="11"/>
      <c r="E213" s="3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</row>
    <row r="214" spans="2:17">
      <c r="B214" s="3"/>
      <c r="C214" s="3"/>
      <c r="D214" s="11"/>
      <c r="E214" s="3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</row>
    <row r="215" spans="2:17">
      <c r="B215" s="3"/>
      <c r="C215" s="3"/>
      <c r="D215" s="11"/>
      <c r="E215" s="3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</row>
    <row r="216" spans="2:17">
      <c r="B216" s="3"/>
      <c r="C216" s="3"/>
      <c r="D216" s="11"/>
      <c r="E216" s="3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</row>
    <row r="217" spans="2:17">
      <c r="B217" s="3"/>
      <c r="C217" s="3"/>
      <c r="D217" s="11"/>
      <c r="E217" s="3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</row>
    <row r="218" spans="2:17">
      <c r="B218" s="3"/>
      <c r="C218" s="3"/>
      <c r="D218" s="11"/>
      <c r="E218" s="3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</row>
    <row r="219" spans="2:17"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</row>
    <row r="220" spans="2:17"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</row>
    <row r="221" spans="2:17"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</row>
    <row r="222" spans="2:17"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</row>
    <row r="223" spans="2:17"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</row>
    <row r="224" spans="2:17"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</row>
    <row r="225" spans="6:17"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</row>
    <row r="226" spans="6:17"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</row>
    <row r="227" spans="6:17"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</row>
    <row r="228" spans="6:17"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</row>
    <row r="229" spans="6:17"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</row>
    <row r="230" spans="6:17"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</row>
    <row r="231" spans="6:17"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</row>
    <row r="232" spans="6:17"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</row>
    <row r="233" spans="6:17"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</row>
    <row r="234" spans="6:17"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</row>
    <row r="235" spans="6:17"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</row>
    <row r="236" spans="6:17"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</row>
    <row r="237" spans="6:17"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</row>
    <row r="238" spans="6:17"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</row>
    <row r="239" spans="6:17"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</row>
  </sheetData>
  <mergeCells count="227">
    <mergeCell ref="A1:Q1"/>
    <mergeCell ref="G3:Q3"/>
    <mergeCell ref="B3:D4"/>
    <mergeCell ref="A3:A4"/>
    <mergeCell ref="F3:F4"/>
    <mergeCell ref="E3:E4"/>
    <mergeCell ref="D18:D20"/>
    <mergeCell ref="D15:D17"/>
    <mergeCell ref="D12:D14"/>
    <mergeCell ref="D9:D11"/>
    <mergeCell ref="D6:D8"/>
    <mergeCell ref="C18:C20"/>
    <mergeCell ref="B18:B20"/>
    <mergeCell ref="B6:B8"/>
    <mergeCell ref="C6:C8"/>
    <mergeCell ref="A5:F5"/>
    <mergeCell ref="D36:D38"/>
    <mergeCell ref="D33:D35"/>
    <mergeCell ref="D30:D32"/>
    <mergeCell ref="D27:D29"/>
    <mergeCell ref="D24:D26"/>
    <mergeCell ref="D21:D23"/>
    <mergeCell ref="D54:D56"/>
    <mergeCell ref="D51:D53"/>
    <mergeCell ref="D48:D50"/>
    <mergeCell ref="D45:D47"/>
    <mergeCell ref="D42:D44"/>
    <mergeCell ref="D39:D41"/>
    <mergeCell ref="D69:D71"/>
    <mergeCell ref="D66:D68"/>
    <mergeCell ref="D63:D65"/>
    <mergeCell ref="D60:D62"/>
    <mergeCell ref="D57:D59"/>
    <mergeCell ref="B57:B59"/>
    <mergeCell ref="D87:D89"/>
    <mergeCell ref="D84:D86"/>
    <mergeCell ref="D81:D83"/>
    <mergeCell ref="D78:D80"/>
    <mergeCell ref="D75:D77"/>
    <mergeCell ref="D72:D74"/>
    <mergeCell ref="C81:C83"/>
    <mergeCell ref="C78:C80"/>
    <mergeCell ref="C75:C77"/>
    <mergeCell ref="C72:C74"/>
    <mergeCell ref="C69:C71"/>
    <mergeCell ref="C66:C68"/>
    <mergeCell ref="B69:B71"/>
    <mergeCell ref="B72:B74"/>
    <mergeCell ref="B75:B77"/>
    <mergeCell ref="B78:B80"/>
    <mergeCell ref="B81:B83"/>
    <mergeCell ref="D105:D107"/>
    <mergeCell ref="D102:D104"/>
    <mergeCell ref="D99:D101"/>
    <mergeCell ref="D96:D98"/>
    <mergeCell ref="D93:D95"/>
    <mergeCell ref="D90:D92"/>
    <mergeCell ref="D123:D125"/>
    <mergeCell ref="D120:D122"/>
    <mergeCell ref="D117:D119"/>
    <mergeCell ref="D114:D116"/>
    <mergeCell ref="D111:D113"/>
    <mergeCell ref="D108:D110"/>
    <mergeCell ref="D141:D143"/>
    <mergeCell ref="D138:D140"/>
    <mergeCell ref="D135:D137"/>
    <mergeCell ref="D132:D134"/>
    <mergeCell ref="D129:D131"/>
    <mergeCell ref="D126:D128"/>
    <mergeCell ref="A6:A8"/>
    <mergeCell ref="D168:D170"/>
    <mergeCell ref="D165:D167"/>
    <mergeCell ref="D162:D164"/>
    <mergeCell ref="D159:D161"/>
    <mergeCell ref="D156:D158"/>
    <mergeCell ref="D153:D155"/>
    <mergeCell ref="D150:D152"/>
    <mergeCell ref="D147:D149"/>
    <mergeCell ref="D144:D146"/>
    <mergeCell ref="A24:A26"/>
    <mergeCell ref="A21:A23"/>
    <mergeCell ref="A18:A20"/>
    <mergeCell ref="A15:A17"/>
    <mergeCell ref="A12:A14"/>
    <mergeCell ref="A9:A11"/>
    <mergeCell ref="A42:A44"/>
    <mergeCell ref="A39:A41"/>
    <mergeCell ref="A36:A38"/>
    <mergeCell ref="A33:A35"/>
    <mergeCell ref="A30:A32"/>
    <mergeCell ref="A27:A29"/>
    <mergeCell ref="A60:A62"/>
    <mergeCell ref="A57:A59"/>
    <mergeCell ref="A54:A56"/>
    <mergeCell ref="A51:A53"/>
    <mergeCell ref="A48:A50"/>
    <mergeCell ref="A45:A47"/>
    <mergeCell ref="A78:A80"/>
    <mergeCell ref="A75:A77"/>
    <mergeCell ref="A72:A74"/>
    <mergeCell ref="A69:A71"/>
    <mergeCell ref="A66:A68"/>
    <mergeCell ref="A63:A65"/>
    <mergeCell ref="A96:A98"/>
    <mergeCell ref="A93:A95"/>
    <mergeCell ref="A90:A92"/>
    <mergeCell ref="A87:A89"/>
    <mergeCell ref="A84:A86"/>
    <mergeCell ref="A81:A83"/>
    <mergeCell ref="A114:A116"/>
    <mergeCell ref="A111:A113"/>
    <mergeCell ref="A108:A110"/>
    <mergeCell ref="A105:A107"/>
    <mergeCell ref="A102:A104"/>
    <mergeCell ref="A99:A101"/>
    <mergeCell ref="A132:A134"/>
    <mergeCell ref="A129:A131"/>
    <mergeCell ref="A126:A128"/>
    <mergeCell ref="A123:A125"/>
    <mergeCell ref="A120:A122"/>
    <mergeCell ref="A117:A119"/>
    <mergeCell ref="A150:A152"/>
    <mergeCell ref="A147:A149"/>
    <mergeCell ref="A144:A146"/>
    <mergeCell ref="A141:A143"/>
    <mergeCell ref="A138:A140"/>
    <mergeCell ref="A135:A137"/>
    <mergeCell ref="A168:A170"/>
    <mergeCell ref="A165:A167"/>
    <mergeCell ref="A162:A164"/>
    <mergeCell ref="A159:A161"/>
    <mergeCell ref="A156:A158"/>
    <mergeCell ref="A153:A155"/>
    <mergeCell ref="C99:C101"/>
    <mergeCell ref="C96:C98"/>
    <mergeCell ref="C93:C95"/>
    <mergeCell ref="C90:C92"/>
    <mergeCell ref="C87:C89"/>
    <mergeCell ref="C84:C86"/>
    <mergeCell ref="C117:C119"/>
    <mergeCell ref="C114:C116"/>
    <mergeCell ref="C111:C113"/>
    <mergeCell ref="C108:C110"/>
    <mergeCell ref="C105:C107"/>
    <mergeCell ref="C102:C104"/>
    <mergeCell ref="C135:C137"/>
    <mergeCell ref="C132:C134"/>
    <mergeCell ref="C129:C131"/>
    <mergeCell ref="C126:C128"/>
    <mergeCell ref="C123:C125"/>
    <mergeCell ref="C120:C122"/>
    <mergeCell ref="C153:C155"/>
    <mergeCell ref="C150:C152"/>
    <mergeCell ref="C147:C149"/>
    <mergeCell ref="C144:C146"/>
    <mergeCell ref="C141:C143"/>
    <mergeCell ref="C138:C140"/>
    <mergeCell ref="B156:B158"/>
    <mergeCell ref="B159:B161"/>
    <mergeCell ref="B162:B164"/>
    <mergeCell ref="B165:B167"/>
    <mergeCell ref="B168:B170"/>
    <mergeCell ref="C168:C170"/>
    <mergeCell ref="C165:C167"/>
    <mergeCell ref="C162:C164"/>
    <mergeCell ref="C159:C161"/>
    <mergeCell ref="C156:C158"/>
    <mergeCell ref="B138:B140"/>
    <mergeCell ref="B141:B143"/>
    <mergeCell ref="B144:B146"/>
    <mergeCell ref="B147:B149"/>
    <mergeCell ref="B150:B152"/>
    <mergeCell ref="B153:B155"/>
    <mergeCell ref="B120:B122"/>
    <mergeCell ref="B123:B125"/>
    <mergeCell ref="B126:B128"/>
    <mergeCell ref="B129:B131"/>
    <mergeCell ref="B132:B134"/>
    <mergeCell ref="B135:B137"/>
    <mergeCell ref="B102:B104"/>
    <mergeCell ref="B105:B107"/>
    <mergeCell ref="B108:B110"/>
    <mergeCell ref="B111:B113"/>
    <mergeCell ref="B114:B116"/>
    <mergeCell ref="B117:B119"/>
    <mergeCell ref="B84:B86"/>
    <mergeCell ref="B87:B89"/>
    <mergeCell ref="B90:B92"/>
    <mergeCell ref="B93:B95"/>
    <mergeCell ref="B96:B98"/>
    <mergeCell ref="B99:B101"/>
    <mergeCell ref="C54:C56"/>
    <mergeCell ref="C57:C59"/>
    <mergeCell ref="C60:C62"/>
    <mergeCell ref="C63:C65"/>
    <mergeCell ref="B63:B65"/>
    <mergeCell ref="B66:B68"/>
    <mergeCell ref="B54:B56"/>
    <mergeCell ref="B60:B62"/>
    <mergeCell ref="B45:B47"/>
    <mergeCell ref="C45:C47"/>
    <mergeCell ref="C48:C50"/>
    <mergeCell ref="B48:B50"/>
    <mergeCell ref="B51:B53"/>
    <mergeCell ref="C51:C53"/>
    <mergeCell ref="B36:B38"/>
    <mergeCell ref="C36:C38"/>
    <mergeCell ref="C39:C41"/>
    <mergeCell ref="B39:B41"/>
    <mergeCell ref="C42:C44"/>
    <mergeCell ref="B42:B44"/>
    <mergeCell ref="C27:C29"/>
    <mergeCell ref="C30:C32"/>
    <mergeCell ref="B27:B29"/>
    <mergeCell ref="B30:B32"/>
    <mergeCell ref="C33:C35"/>
    <mergeCell ref="B33:B35"/>
    <mergeCell ref="C21:C23"/>
    <mergeCell ref="B21:B23"/>
    <mergeCell ref="B24:B26"/>
    <mergeCell ref="C24:C26"/>
    <mergeCell ref="B9:B11"/>
    <mergeCell ref="C9:C11"/>
    <mergeCell ref="C12:C14"/>
    <mergeCell ref="B12:B14"/>
    <mergeCell ref="B15:B17"/>
    <mergeCell ref="C15:C17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75"/>
  <sheetViews>
    <sheetView workbookViewId="0">
      <selection activeCell="K11" sqref="K11"/>
    </sheetView>
  </sheetViews>
  <sheetFormatPr defaultRowHeight="15"/>
  <cols>
    <col min="1" max="1" width="15.7109375" customWidth="1"/>
    <col min="2" max="2" width="16.28515625" customWidth="1"/>
    <col min="3" max="3" width="6.28515625" style="18" customWidth="1"/>
    <col min="4" max="4" width="12.5703125" style="18" customWidth="1"/>
    <col min="5" max="5" width="12.85546875" style="18" customWidth="1"/>
    <col min="6" max="6" width="12.7109375" style="18" customWidth="1"/>
    <col min="7" max="7" width="14.7109375" style="18" customWidth="1"/>
  </cols>
  <sheetData>
    <row r="1" spans="1:19" ht="33" customHeight="1">
      <c r="A1" s="24" t="s">
        <v>42</v>
      </c>
      <c r="B1" s="24"/>
      <c r="C1" s="24"/>
      <c r="D1" s="24"/>
      <c r="E1" s="24"/>
      <c r="F1" s="24"/>
      <c r="G1" s="24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</row>
    <row r="2" spans="1:19">
      <c r="C2" s="51"/>
      <c r="D2" s="14"/>
      <c r="E2" s="14"/>
      <c r="F2" s="14"/>
      <c r="G2" s="14"/>
    </row>
    <row r="3" spans="1:19">
      <c r="C3" s="14"/>
      <c r="D3" s="14"/>
      <c r="E3" s="14"/>
      <c r="F3" s="14"/>
      <c r="G3" s="14" t="s">
        <v>11</v>
      </c>
    </row>
    <row r="4" spans="1:19">
      <c r="A4" s="48" t="s">
        <v>43</v>
      </c>
      <c r="B4" s="48"/>
      <c r="C4" s="48"/>
      <c r="D4" s="48" t="s">
        <v>37</v>
      </c>
      <c r="E4" s="48"/>
      <c r="F4" s="48"/>
      <c r="G4" s="48"/>
    </row>
    <row r="5" spans="1:19" ht="22.5">
      <c r="A5" s="48"/>
      <c r="B5" s="48"/>
      <c r="C5" s="48"/>
      <c r="D5" s="49" t="s">
        <v>38</v>
      </c>
      <c r="E5" s="49" t="s">
        <v>39</v>
      </c>
      <c r="F5" s="49" t="s">
        <v>40</v>
      </c>
      <c r="G5" s="49" t="s">
        <v>41</v>
      </c>
    </row>
    <row r="6" spans="1:19">
      <c r="A6" s="50" t="s">
        <v>4</v>
      </c>
      <c r="B6" s="50" t="s">
        <v>5</v>
      </c>
      <c r="C6" s="7">
        <v>1</v>
      </c>
      <c r="D6" s="12">
        <v>5353.28</v>
      </c>
      <c r="E6" s="12">
        <v>40303.64</v>
      </c>
      <c r="F6" s="12">
        <v>36495.730000000003</v>
      </c>
      <c r="G6" s="12">
        <v>9161.19</v>
      </c>
    </row>
    <row r="7" spans="1:19">
      <c r="A7" s="50" t="s">
        <v>4</v>
      </c>
      <c r="B7" s="50" t="s">
        <v>5</v>
      </c>
      <c r="C7" s="7">
        <v>2</v>
      </c>
      <c r="D7" s="12">
        <v>7063.37</v>
      </c>
      <c r="E7" s="12">
        <v>39140.26</v>
      </c>
      <c r="F7" s="12">
        <v>32690.16</v>
      </c>
      <c r="G7" s="12">
        <v>13513.47</v>
      </c>
    </row>
    <row r="8" spans="1:19">
      <c r="A8" s="50" t="s">
        <v>4</v>
      </c>
      <c r="B8" s="50" t="s">
        <v>5</v>
      </c>
      <c r="C8" s="7">
        <v>3</v>
      </c>
      <c r="D8" s="12">
        <v>4287.17</v>
      </c>
      <c r="E8" s="12">
        <v>37197.9</v>
      </c>
      <c r="F8" s="12">
        <v>29506.59</v>
      </c>
      <c r="G8" s="12">
        <v>11978.48</v>
      </c>
    </row>
    <row r="9" spans="1:19">
      <c r="A9" s="50" t="s">
        <v>4</v>
      </c>
      <c r="B9" s="50" t="s">
        <v>5</v>
      </c>
      <c r="C9" s="7">
        <v>4</v>
      </c>
      <c r="D9" s="12">
        <v>4478.87</v>
      </c>
      <c r="E9" s="12">
        <v>38168.269999999997</v>
      </c>
      <c r="F9" s="12">
        <v>29897.73</v>
      </c>
      <c r="G9" s="12">
        <v>12749.41</v>
      </c>
    </row>
    <row r="10" spans="1:19">
      <c r="A10" s="50" t="s">
        <v>4</v>
      </c>
      <c r="B10" s="50" t="s">
        <v>5</v>
      </c>
      <c r="C10" s="7">
        <v>5</v>
      </c>
      <c r="D10" s="12">
        <v>3677.43</v>
      </c>
      <c r="E10" s="12">
        <v>37565.699999999997</v>
      </c>
      <c r="F10" s="12">
        <v>29743.71</v>
      </c>
      <c r="G10" s="12">
        <v>11499.42</v>
      </c>
    </row>
    <row r="11" spans="1:19">
      <c r="A11" s="50" t="s">
        <v>4</v>
      </c>
      <c r="B11" s="50" t="s">
        <v>5</v>
      </c>
      <c r="C11" s="7">
        <v>8</v>
      </c>
      <c r="D11" s="12">
        <v>5922.14</v>
      </c>
      <c r="E11" s="12">
        <v>38647.589999999997</v>
      </c>
      <c r="F11" s="12">
        <v>31336.76</v>
      </c>
      <c r="G11" s="12">
        <v>13232.97</v>
      </c>
    </row>
    <row r="12" spans="1:19">
      <c r="A12" s="50" t="s">
        <v>4</v>
      </c>
      <c r="B12" s="50" t="s">
        <v>5</v>
      </c>
      <c r="C12" s="7">
        <v>9</v>
      </c>
      <c r="D12" s="12">
        <v>3536.84</v>
      </c>
      <c r="E12" s="12">
        <v>36749.519999999997</v>
      </c>
      <c r="F12" s="12">
        <v>21168.31</v>
      </c>
      <c r="G12" s="12">
        <v>19118.05</v>
      </c>
    </row>
    <row r="13" spans="1:19">
      <c r="A13" s="50" t="s">
        <v>4</v>
      </c>
      <c r="B13" s="50" t="s">
        <v>5</v>
      </c>
      <c r="C13" s="7">
        <v>10</v>
      </c>
      <c r="D13" s="12">
        <v>5910.03</v>
      </c>
      <c r="E13" s="12">
        <v>44137.54</v>
      </c>
      <c r="F13" s="12">
        <v>34572.93</v>
      </c>
      <c r="G13" s="12">
        <v>15474.64</v>
      </c>
    </row>
    <row r="14" spans="1:19">
      <c r="A14" s="50" t="s">
        <v>4</v>
      </c>
      <c r="B14" s="50" t="s">
        <v>5</v>
      </c>
      <c r="C14" s="7">
        <v>11</v>
      </c>
      <c r="D14" s="12">
        <v>2355.7800000000002</v>
      </c>
      <c r="E14" s="12">
        <v>36201.53</v>
      </c>
      <c r="F14" s="12">
        <v>22609.19</v>
      </c>
      <c r="G14" s="12">
        <v>15948.12</v>
      </c>
    </row>
    <row r="15" spans="1:19">
      <c r="A15" s="50" t="s">
        <v>4</v>
      </c>
      <c r="B15" s="50" t="s">
        <v>5</v>
      </c>
      <c r="C15" s="7">
        <v>12</v>
      </c>
      <c r="D15" s="12">
        <v>2913.46</v>
      </c>
      <c r="E15" s="12">
        <v>35033.599999999999</v>
      </c>
      <c r="F15" s="12">
        <v>29658.29</v>
      </c>
      <c r="G15" s="12">
        <v>8288.77</v>
      </c>
    </row>
    <row r="16" spans="1:19">
      <c r="A16" s="50" t="s">
        <v>4</v>
      </c>
      <c r="B16" s="50" t="s">
        <v>5</v>
      </c>
      <c r="C16" s="7">
        <v>13</v>
      </c>
      <c r="D16" s="12">
        <v>2749.13</v>
      </c>
      <c r="E16" s="12">
        <v>36143.65</v>
      </c>
      <c r="F16" s="12">
        <v>21807.05</v>
      </c>
      <c r="G16" s="12">
        <v>17085.73</v>
      </c>
    </row>
    <row r="17" spans="1:7">
      <c r="A17" s="50" t="s">
        <v>4</v>
      </c>
      <c r="B17" s="50" t="s">
        <v>5</v>
      </c>
      <c r="C17" s="7">
        <v>14</v>
      </c>
      <c r="D17" s="12">
        <v>2986.94</v>
      </c>
      <c r="E17" s="12">
        <v>37461.93</v>
      </c>
      <c r="F17" s="12">
        <v>32257.19</v>
      </c>
      <c r="G17" s="12">
        <v>8191.68</v>
      </c>
    </row>
    <row r="18" spans="1:7">
      <c r="A18" s="50" t="s">
        <v>4</v>
      </c>
      <c r="B18" s="50" t="s">
        <v>5</v>
      </c>
      <c r="C18" s="7">
        <v>15</v>
      </c>
      <c r="D18" s="12">
        <v>3611.94</v>
      </c>
      <c r="E18" s="12">
        <v>38297.269999999997</v>
      </c>
      <c r="F18" s="12">
        <v>24783.53</v>
      </c>
      <c r="G18" s="12">
        <v>17125.68</v>
      </c>
    </row>
    <row r="19" spans="1:7">
      <c r="A19" s="50" t="s">
        <v>4</v>
      </c>
      <c r="B19" s="50" t="s">
        <v>5</v>
      </c>
      <c r="C19" s="7">
        <v>16</v>
      </c>
      <c r="D19" s="12">
        <v>1097.29</v>
      </c>
      <c r="E19" s="12">
        <v>38467.79</v>
      </c>
      <c r="F19" s="12">
        <v>26335.94</v>
      </c>
      <c r="G19" s="12">
        <v>13229.14</v>
      </c>
    </row>
    <row r="20" spans="1:7">
      <c r="A20" s="50" t="s">
        <v>4</v>
      </c>
      <c r="B20" s="50" t="s">
        <v>5</v>
      </c>
      <c r="C20" s="7">
        <v>17</v>
      </c>
      <c r="D20" s="12">
        <v>2795.95</v>
      </c>
      <c r="E20" s="12">
        <v>37627.360000000001</v>
      </c>
      <c r="F20" s="12">
        <v>29230.959999999999</v>
      </c>
      <c r="G20" s="12">
        <v>11192.35</v>
      </c>
    </row>
    <row r="21" spans="1:7">
      <c r="A21" s="50" t="s">
        <v>4</v>
      </c>
      <c r="B21" s="50" t="s">
        <v>5</v>
      </c>
      <c r="C21" s="7">
        <v>18</v>
      </c>
      <c r="D21" s="12">
        <v>4731.58</v>
      </c>
      <c r="E21" s="12">
        <v>38879.47</v>
      </c>
      <c r="F21" s="12">
        <v>31736.67</v>
      </c>
      <c r="G21" s="12">
        <v>11874.38</v>
      </c>
    </row>
    <row r="22" spans="1:7">
      <c r="A22" s="50" t="s">
        <v>4</v>
      </c>
      <c r="B22" s="50" t="s">
        <v>5</v>
      </c>
      <c r="C22" s="7">
        <v>19</v>
      </c>
      <c r="D22" s="12">
        <v>5955.33</v>
      </c>
      <c r="E22" s="12">
        <v>40192.92</v>
      </c>
      <c r="F22" s="12">
        <v>38461.019999999997</v>
      </c>
      <c r="G22" s="12">
        <v>7687.23</v>
      </c>
    </row>
    <row r="23" spans="1:7">
      <c r="A23" s="50" t="s">
        <v>4</v>
      </c>
      <c r="B23" s="50" t="s">
        <v>5</v>
      </c>
      <c r="C23" s="7">
        <v>20</v>
      </c>
      <c r="D23" s="12">
        <v>3876.98</v>
      </c>
      <c r="E23" s="12">
        <v>38778.629999999997</v>
      </c>
      <c r="F23" s="12">
        <v>29698.14</v>
      </c>
      <c r="G23" s="12">
        <v>12957.47</v>
      </c>
    </row>
    <row r="24" spans="1:7">
      <c r="A24" s="50" t="s">
        <v>4</v>
      </c>
      <c r="B24" s="50" t="s">
        <v>5</v>
      </c>
      <c r="C24" s="7">
        <v>21</v>
      </c>
      <c r="D24" s="12">
        <v>-1290.33</v>
      </c>
      <c r="E24" s="12">
        <v>22177.46</v>
      </c>
      <c r="F24" s="12">
        <v>4538.07</v>
      </c>
      <c r="G24" s="12">
        <v>16349.06</v>
      </c>
    </row>
    <row r="25" spans="1:7">
      <c r="A25" s="50" t="s">
        <v>4</v>
      </c>
      <c r="B25" s="50" t="s">
        <v>5</v>
      </c>
      <c r="C25" s="7">
        <v>22</v>
      </c>
      <c r="D25" s="52">
        <v>-754.33</v>
      </c>
      <c r="E25" s="12">
        <v>25832.62</v>
      </c>
      <c r="F25" s="12">
        <v>8977.9599999999991</v>
      </c>
      <c r="G25" s="12">
        <v>16100.33</v>
      </c>
    </row>
    <row r="26" spans="1:7">
      <c r="A26" s="50" t="s">
        <v>4</v>
      </c>
      <c r="B26" s="50" t="s">
        <v>5</v>
      </c>
      <c r="C26" s="7">
        <v>23</v>
      </c>
      <c r="D26" s="52">
        <v>-648.57000000000005</v>
      </c>
      <c r="E26" s="12">
        <v>22060.62</v>
      </c>
      <c r="F26" s="12">
        <v>1381.97</v>
      </c>
      <c r="G26" s="12">
        <v>20030.080000000002</v>
      </c>
    </row>
    <row r="27" spans="1:7">
      <c r="A27" s="50" t="s">
        <v>4</v>
      </c>
      <c r="B27" s="50" t="s">
        <v>5</v>
      </c>
      <c r="C27" s="7">
        <v>24</v>
      </c>
      <c r="D27" s="7"/>
      <c r="E27" s="12">
        <v>19277.04</v>
      </c>
      <c r="F27" s="12">
        <v>1032</v>
      </c>
      <c r="G27" s="12">
        <v>18245.04</v>
      </c>
    </row>
    <row r="28" spans="1:7">
      <c r="A28" s="50" t="s">
        <v>4</v>
      </c>
      <c r="B28" s="50" t="s">
        <v>5</v>
      </c>
      <c r="C28" s="7">
        <v>25</v>
      </c>
      <c r="D28" s="52">
        <v>-607.5</v>
      </c>
      <c r="E28" s="12">
        <v>26843.75</v>
      </c>
      <c r="F28" s="12">
        <v>14012.32</v>
      </c>
      <c r="G28" s="12">
        <v>12223.93</v>
      </c>
    </row>
    <row r="29" spans="1:7">
      <c r="A29" s="50" t="s">
        <v>4</v>
      </c>
      <c r="B29" s="50" t="s">
        <v>5</v>
      </c>
      <c r="C29" s="7">
        <v>26</v>
      </c>
      <c r="D29" s="7"/>
      <c r="E29" s="12">
        <v>27767.19</v>
      </c>
      <c r="F29" s="12">
        <v>16677.57</v>
      </c>
      <c r="G29" s="12">
        <v>11089.62</v>
      </c>
    </row>
    <row r="30" spans="1:7">
      <c r="A30" s="50" t="s">
        <v>4</v>
      </c>
      <c r="B30" s="50" t="s">
        <v>5</v>
      </c>
      <c r="C30" s="7">
        <v>27</v>
      </c>
      <c r="D30" s="52">
        <v>-704.94</v>
      </c>
      <c r="E30" s="12">
        <v>19435.62</v>
      </c>
      <c r="F30" s="12">
        <v>10295.790000000001</v>
      </c>
      <c r="G30" s="12">
        <v>8434.89</v>
      </c>
    </row>
    <row r="31" spans="1:7">
      <c r="A31" s="50" t="s">
        <v>4</v>
      </c>
      <c r="B31" s="50" t="s">
        <v>5</v>
      </c>
      <c r="C31" s="7">
        <v>28</v>
      </c>
      <c r="D31" s="7"/>
      <c r="E31" s="12">
        <v>17360.439999999999</v>
      </c>
      <c r="F31" s="7"/>
      <c r="G31" s="12">
        <v>17360.439999999999</v>
      </c>
    </row>
    <row r="32" spans="1:7">
      <c r="A32" s="50" t="s">
        <v>4</v>
      </c>
      <c r="B32" s="50" t="s">
        <v>5</v>
      </c>
      <c r="C32" s="7">
        <v>29</v>
      </c>
      <c r="D32" s="7"/>
      <c r="E32" s="12">
        <v>21250.34</v>
      </c>
      <c r="F32" s="7"/>
      <c r="G32" s="12">
        <v>21250.34</v>
      </c>
    </row>
    <row r="33" spans="1:7">
      <c r="A33" s="50" t="s">
        <v>4</v>
      </c>
      <c r="B33" s="50" t="s">
        <v>5</v>
      </c>
      <c r="C33" s="7">
        <v>30</v>
      </c>
      <c r="D33" s="7"/>
      <c r="E33" s="12">
        <v>20414.72</v>
      </c>
      <c r="F33" s="52">
        <v>496.53</v>
      </c>
      <c r="G33" s="12">
        <v>19918.189999999999</v>
      </c>
    </row>
    <row r="34" spans="1:7">
      <c r="A34" s="50" t="s">
        <v>4</v>
      </c>
      <c r="B34" s="50" t="s">
        <v>5</v>
      </c>
      <c r="C34" s="7">
        <v>31</v>
      </c>
      <c r="D34" s="52">
        <v>-837.13</v>
      </c>
      <c r="E34" s="12">
        <v>24130.75</v>
      </c>
      <c r="F34" s="12">
        <v>9930.8799999999992</v>
      </c>
      <c r="G34" s="12">
        <v>13362.74</v>
      </c>
    </row>
    <row r="35" spans="1:7">
      <c r="A35" s="50" t="s">
        <v>4</v>
      </c>
      <c r="B35" s="50" t="s">
        <v>5</v>
      </c>
      <c r="C35" s="7">
        <v>32</v>
      </c>
      <c r="D35" s="52">
        <v>-512.83000000000004</v>
      </c>
      <c r="E35" s="12">
        <v>24251.09</v>
      </c>
      <c r="F35" s="12">
        <v>11389.21</v>
      </c>
      <c r="G35" s="12">
        <v>12349.05</v>
      </c>
    </row>
    <row r="36" spans="1:7">
      <c r="A36" s="50" t="s">
        <v>4</v>
      </c>
      <c r="B36" s="50" t="s">
        <v>5</v>
      </c>
      <c r="C36" s="7">
        <v>33</v>
      </c>
      <c r="D36" s="12">
        <v>-1553.44</v>
      </c>
      <c r="E36" s="12">
        <v>25640.48</v>
      </c>
      <c r="F36" s="12">
        <v>13245.72</v>
      </c>
      <c r="G36" s="12">
        <v>10841.32</v>
      </c>
    </row>
    <row r="37" spans="1:7">
      <c r="A37" s="50" t="s">
        <v>4</v>
      </c>
      <c r="B37" s="50" t="s">
        <v>5</v>
      </c>
      <c r="C37" s="7">
        <v>34</v>
      </c>
      <c r="D37" s="12">
        <v>-2331.5300000000002</v>
      </c>
      <c r="E37" s="12">
        <v>22379.200000000001</v>
      </c>
      <c r="F37" s="12">
        <v>2171.27</v>
      </c>
      <c r="G37" s="12">
        <v>17876.400000000001</v>
      </c>
    </row>
    <row r="38" spans="1:7">
      <c r="A38" s="50" t="s">
        <v>4</v>
      </c>
      <c r="B38" s="50" t="s">
        <v>5</v>
      </c>
      <c r="C38" s="7">
        <v>49</v>
      </c>
      <c r="D38" s="52">
        <v>-656</v>
      </c>
      <c r="E38" s="12">
        <v>5623.84</v>
      </c>
      <c r="F38" s="12">
        <v>1082.19</v>
      </c>
      <c r="G38" s="12">
        <v>3885.65</v>
      </c>
    </row>
    <row r="39" spans="1:7">
      <c r="A39" s="50" t="s">
        <v>4</v>
      </c>
      <c r="B39" s="50" t="s">
        <v>5</v>
      </c>
      <c r="C39" s="7">
        <v>50</v>
      </c>
      <c r="D39" s="12">
        <v>-2713.96</v>
      </c>
      <c r="E39" s="12">
        <v>18977.57</v>
      </c>
      <c r="F39" s="12">
        <v>8920.7000000000007</v>
      </c>
      <c r="G39" s="12">
        <v>7342.91</v>
      </c>
    </row>
    <row r="40" spans="1:7">
      <c r="A40" s="50" t="s">
        <v>4</v>
      </c>
      <c r="B40" s="50" t="s">
        <v>5</v>
      </c>
      <c r="C40" s="7">
        <v>51</v>
      </c>
      <c r="D40" s="12">
        <v>-1208.5999999999999</v>
      </c>
      <c r="E40" s="12">
        <v>21956.93</v>
      </c>
      <c r="F40" s="12">
        <v>8386.69</v>
      </c>
      <c r="G40" s="12">
        <v>12361.64</v>
      </c>
    </row>
    <row r="41" spans="1:7">
      <c r="A41" s="50" t="s">
        <v>4</v>
      </c>
      <c r="B41" s="50" t="s">
        <v>5</v>
      </c>
      <c r="C41" s="7">
        <v>52</v>
      </c>
      <c r="D41" s="7"/>
      <c r="E41" s="12">
        <v>11244.84</v>
      </c>
      <c r="F41" s="12">
        <v>4111.32</v>
      </c>
      <c r="G41" s="12">
        <v>7133.52</v>
      </c>
    </row>
    <row r="42" spans="1:7">
      <c r="A42" s="50" t="s">
        <v>4</v>
      </c>
      <c r="B42" s="50" t="s">
        <v>5</v>
      </c>
      <c r="C42" s="7">
        <v>53</v>
      </c>
      <c r="D42" s="52">
        <v>-771.04</v>
      </c>
      <c r="E42" s="12">
        <v>11161.02</v>
      </c>
      <c r="F42" s="12">
        <v>5985.42</v>
      </c>
      <c r="G42" s="12">
        <v>4404.5600000000004</v>
      </c>
    </row>
    <row r="43" spans="1:7">
      <c r="A43" s="50" t="s">
        <v>4</v>
      </c>
      <c r="B43" s="50" t="s">
        <v>5</v>
      </c>
      <c r="C43" s="7">
        <v>54</v>
      </c>
      <c r="D43" s="7"/>
      <c r="E43" s="12">
        <v>12034.62</v>
      </c>
      <c r="F43" s="12">
        <v>3095.46</v>
      </c>
      <c r="G43" s="12">
        <v>8939.16</v>
      </c>
    </row>
    <row r="44" spans="1:7">
      <c r="A44" s="50" t="s">
        <v>4</v>
      </c>
      <c r="B44" s="50" t="s">
        <v>5</v>
      </c>
      <c r="C44" s="7">
        <v>55</v>
      </c>
      <c r="D44" s="7"/>
      <c r="E44" s="12">
        <v>11871.09</v>
      </c>
      <c r="F44" s="12">
        <v>2738.21</v>
      </c>
      <c r="G44" s="12">
        <v>9132.8799999999992</v>
      </c>
    </row>
    <row r="45" spans="1:7">
      <c r="A45" s="50" t="s">
        <v>4</v>
      </c>
      <c r="B45" s="50" t="s">
        <v>5</v>
      </c>
      <c r="C45" s="7">
        <v>56</v>
      </c>
      <c r="D45" s="7"/>
      <c r="E45" s="12">
        <v>13831.19</v>
      </c>
      <c r="F45" s="12">
        <v>4248.38</v>
      </c>
      <c r="G45" s="12">
        <v>9582.81</v>
      </c>
    </row>
    <row r="46" spans="1:7">
      <c r="A46" s="50" t="s">
        <v>4</v>
      </c>
      <c r="B46" s="50" t="s">
        <v>5</v>
      </c>
      <c r="C46" s="7">
        <v>57</v>
      </c>
      <c r="D46" s="12">
        <v>-1025.04</v>
      </c>
      <c r="E46" s="12">
        <v>20977.759999999998</v>
      </c>
      <c r="F46" s="12">
        <v>7933.76</v>
      </c>
      <c r="G46" s="12">
        <v>12018.96</v>
      </c>
    </row>
    <row r="47" spans="1:7">
      <c r="A47" s="50" t="s">
        <v>4</v>
      </c>
      <c r="B47" s="50" t="s">
        <v>5</v>
      </c>
      <c r="C47" s="7">
        <v>58</v>
      </c>
      <c r="D47" s="52">
        <v>-987.2</v>
      </c>
      <c r="E47" s="12">
        <v>13373.65</v>
      </c>
      <c r="F47" s="52">
        <v>836.08</v>
      </c>
      <c r="G47" s="12">
        <v>11550.37</v>
      </c>
    </row>
    <row r="48" spans="1:7">
      <c r="A48" s="50" t="s">
        <v>4</v>
      </c>
      <c r="B48" s="50" t="s">
        <v>5</v>
      </c>
      <c r="C48" s="7">
        <v>59</v>
      </c>
      <c r="D48" s="7"/>
      <c r="E48" s="12">
        <v>18971.63</v>
      </c>
      <c r="F48" s="12">
        <v>4005.48</v>
      </c>
      <c r="G48" s="12">
        <v>14966.15</v>
      </c>
    </row>
    <row r="49" spans="1:7">
      <c r="A49" s="50" t="s">
        <v>4</v>
      </c>
      <c r="B49" s="50" t="s">
        <v>5</v>
      </c>
      <c r="C49" s="7">
        <v>60</v>
      </c>
      <c r="D49" s="12">
        <v>-1206.98</v>
      </c>
      <c r="E49" s="12">
        <v>7920.34</v>
      </c>
      <c r="F49" s="12">
        <v>3514.92</v>
      </c>
      <c r="G49" s="12">
        <v>3198.44</v>
      </c>
    </row>
    <row r="50" spans="1:7">
      <c r="A50" s="50" t="s">
        <v>4</v>
      </c>
      <c r="B50" s="50" t="s">
        <v>5</v>
      </c>
      <c r="C50" s="7">
        <v>61</v>
      </c>
      <c r="D50" s="7"/>
      <c r="E50" s="12">
        <v>3915.58</v>
      </c>
      <c r="F50" s="12">
        <v>2278.37</v>
      </c>
      <c r="G50" s="12">
        <v>1637.21</v>
      </c>
    </row>
    <row r="51" spans="1:7">
      <c r="A51" s="50" t="s">
        <v>4</v>
      </c>
      <c r="B51" s="50" t="s">
        <v>5</v>
      </c>
      <c r="C51" s="7">
        <v>64</v>
      </c>
      <c r="D51" s="52">
        <v>-388.01</v>
      </c>
      <c r="E51" s="12">
        <v>8396.5400000000009</v>
      </c>
      <c r="F51" s="7"/>
      <c r="G51" s="12">
        <v>8008.53</v>
      </c>
    </row>
    <row r="52" spans="1:7">
      <c r="A52" s="50" t="s">
        <v>4</v>
      </c>
      <c r="B52" s="50" t="s">
        <v>5</v>
      </c>
      <c r="C52" s="7">
        <v>65</v>
      </c>
      <c r="D52" s="7"/>
      <c r="E52" s="12">
        <v>6707.44</v>
      </c>
      <c r="F52" s="12">
        <v>3887.69</v>
      </c>
      <c r="G52" s="12">
        <v>2819.75</v>
      </c>
    </row>
    <row r="53" spans="1:7">
      <c r="A53" s="50" t="s">
        <v>4</v>
      </c>
      <c r="B53" s="50" t="s">
        <v>5</v>
      </c>
      <c r="C53" s="7">
        <v>66</v>
      </c>
      <c r="D53" s="7"/>
      <c r="E53" s="12">
        <v>6437.04</v>
      </c>
      <c r="F53" s="12">
        <v>2501.89</v>
      </c>
      <c r="G53" s="12">
        <v>3935.15</v>
      </c>
    </row>
    <row r="54" spans="1:7">
      <c r="A54" s="50" t="s">
        <v>4</v>
      </c>
      <c r="B54" s="50" t="s">
        <v>5</v>
      </c>
      <c r="C54" s="7">
        <v>67</v>
      </c>
      <c r="D54" s="7"/>
      <c r="E54" s="12">
        <v>5844.86</v>
      </c>
      <c r="F54" s="12">
        <v>2411.63</v>
      </c>
      <c r="G54" s="12">
        <v>3433.23</v>
      </c>
    </row>
    <row r="55" spans="1:7">
      <c r="A55" s="50" t="s">
        <v>4</v>
      </c>
      <c r="B55" s="50" t="s">
        <v>5</v>
      </c>
      <c r="C55" s="7">
        <v>68</v>
      </c>
      <c r="D55" s="7"/>
      <c r="E55" s="12">
        <v>7765.7</v>
      </c>
      <c r="F55" s="52">
        <v>848.32</v>
      </c>
      <c r="G55" s="12">
        <v>6917.38</v>
      </c>
    </row>
    <row r="56" spans="1:7">
      <c r="A56" s="50" t="s">
        <v>4</v>
      </c>
      <c r="B56" s="50" t="s">
        <v>5</v>
      </c>
      <c r="C56" s="7">
        <v>69</v>
      </c>
      <c r="D56" s="52">
        <v>-837.13</v>
      </c>
      <c r="E56" s="12">
        <v>7129.25</v>
      </c>
      <c r="F56" s="12">
        <v>2408.6</v>
      </c>
      <c r="G56" s="12">
        <v>3883.52</v>
      </c>
    </row>
    <row r="57" spans="1:7">
      <c r="A57" s="50" t="s">
        <v>4</v>
      </c>
      <c r="B57" s="50" t="s">
        <v>5</v>
      </c>
      <c r="C57" s="7">
        <v>70</v>
      </c>
      <c r="D57" s="7"/>
      <c r="E57" s="12">
        <v>9769.7099999999991</v>
      </c>
      <c r="F57" s="12">
        <v>3130.57</v>
      </c>
      <c r="G57" s="12">
        <v>6639.14</v>
      </c>
    </row>
    <row r="58" spans="1:7">
      <c r="A58" s="50" t="s">
        <v>4</v>
      </c>
      <c r="B58" s="50" t="s">
        <v>5</v>
      </c>
      <c r="C58" s="7">
        <v>71</v>
      </c>
      <c r="D58" s="12">
        <v>-2668.61</v>
      </c>
      <c r="E58" s="12">
        <v>18530.009999999998</v>
      </c>
      <c r="F58" s="12">
        <v>2701.68</v>
      </c>
      <c r="G58" s="12">
        <v>13159.72</v>
      </c>
    </row>
    <row r="59" spans="1:7">
      <c r="A59" s="50" t="s">
        <v>4</v>
      </c>
      <c r="B59" s="50" t="s">
        <v>5</v>
      </c>
      <c r="C59" s="7">
        <v>72</v>
      </c>
      <c r="D59" s="7"/>
      <c r="E59" s="12">
        <v>14491.99</v>
      </c>
      <c r="F59" s="12">
        <v>4414.88</v>
      </c>
      <c r="G59" s="12">
        <v>10077.11</v>
      </c>
    </row>
    <row r="60" spans="1:7">
      <c r="A60" s="50" t="s">
        <v>4</v>
      </c>
      <c r="B60" s="50" t="s">
        <v>5</v>
      </c>
      <c r="C60" s="7">
        <v>73</v>
      </c>
      <c r="D60" s="7"/>
      <c r="E60" s="12">
        <v>2315.4699999999998</v>
      </c>
      <c r="F60" s="7"/>
      <c r="G60" s="12">
        <v>2315.4699999999998</v>
      </c>
    </row>
    <row r="61" spans="1:7">
      <c r="A61" s="50" t="s">
        <v>4</v>
      </c>
      <c r="B61" s="50" t="s">
        <v>5</v>
      </c>
      <c r="C61" s="7">
        <v>75</v>
      </c>
      <c r="D61" s="52">
        <v>-720.49</v>
      </c>
      <c r="E61" s="7"/>
      <c r="F61" s="12">
        <v>2313.5300000000002</v>
      </c>
      <c r="G61" s="12">
        <v>-3034.02</v>
      </c>
    </row>
    <row r="62" spans="1:7">
      <c r="C62" s="14"/>
      <c r="D62" s="14"/>
      <c r="E62" s="14"/>
      <c r="F62" s="14"/>
      <c r="G62" s="14"/>
    </row>
    <row r="63" spans="1:7">
      <c r="C63" s="14"/>
      <c r="D63" s="14"/>
      <c r="E63" s="14"/>
      <c r="F63" s="14"/>
      <c r="G63" s="14"/>
    </row>
    <row r="64" spans="1:7">
      <c r="C64" s="14"/>
      <c r="D64" s="14"/>
      <c r="E64" s="14"/>
      <c r="F64" s="14"/>
      <c r="G64" s="14"/>
    </row>
    <row r="65" spans="3:7">
      <c r="C65" s="14"/>
      <c r="D65" s="14"/>
      <c r="E65" s="14"/>
      <c r="F65" s="14"/>
      <c r="G65" s="14"/>
    </row>
    <row r="66" spans="3:7">
      <c r="C66" s="14"/>
      <c r="D66" s="14"/>
      <c r="E66" s="14"/>
      <c r="F66" s="14"/>
      <c r="G66" s="14"/>
    </row>
    <row r="67" spans="3:7">
      <c r="C67" s="14"/>
      <c r="D67" s="14"/>
      <c r="E67" s="14"/>
      <c r="F67" s="14"/>
      <c r="G67" s="14"/>
    </row>
    <row r="68" spans="3:7">
      <c r="C68" s="14"/>
      <c r="D68" s="14"/>
      <c r="E68" s="14"/>
      <c r="F68" s="14"/>
      <c r="G68" s="14"/>
    </row>
    <row r="69" spans="3:7">
      <c r="C69" s="14"/>
      <c r="D69" s="14"/>
      <c r="E69" s="14"/>
      <c r="F69" s="14"/>
      <c r="G69" s="14"/>
    </row>
    <row r="70" spans="3:7">
      <c r="C70" s="14"/>
      <c r="D70" s="14"/>
      <c r="E70" s="14"/>
      <c r="F70" s="14"/>
      <c r="G70" s="14"/>
    </row>
    <row r="71" spans="3:7">
      <c r="C71" s="14"/>
      <c r="D71" s="14"/>
      <c r="E71" s="14"/>
      <c r="F71" s="14"/>
      <c r="G71" s="14"/>
    </row>
    <row r="72" spans="3:7">
      <c r="C72" s="14"/>
      <c r="D72" s="14"/>
      <c r="E72" s="14"/>
      <c r="F72" s="14"/>
      <c r="G72" s="14"/>
    </row>
    <row r="73" spans="3:7">
      <c r="C73" s="14"/>
      <c r="D73" s="14"/>
      <c r="E73" s="14"/>
      <c r="F73" s="14"/>
      <c r="G73" s="14"/>
    </row>
    <row r="74" spans="3:7">
      <c r="C74" s="14"/>
      <c r="D74" s="14"/>
      <c r="E74" s="14"/>
      <c r="F74" s="14"/>
      <c r="G74" s="14"/>
    </row>
    <row r="75" spans="3:7">
      <c r="C75" s="14"/>
      <c r="D75" s="14"/>
      <c r="E75" s="14"/>
      <c r="F75" s="14"/>
      <c r="G75" s="14"/>
    </row>
    <row r="76" spans="3:7">
      <c r="C76" s="14"/>
      <c r="D76" s="14"/>
      <c r="E76" s="14"/>
      <c r="F76" s="14"/>
      <c r="G76" s="14"/>
    </row>
    <row r="77" spans="3:7">
      <c r="C77" s="14"/>
      <c r="D77" s="14"/>
      <c r="E77" s="14"/>
      <c r="F77" s="14"/>
      <c r="G77" s="14"/>
    </row>
    <row r="78" spans="3:7">
      <c r="C78" s="14"/>
      <c r="D78" s="14"/>
      <c r="E78" s="14"/>
      <c r="F78" s="14"/>
      <c r="G78" s="14"/>
    </row>
    <row r="79" spans="3:7">
      <c r="C79" s="14"/>
      <c r="D79" s="14"/>
      <c r="E79" s="14"/>
      <c r="F79" s="14"/>
      <c r="G79" s="14"/>
    </row>
    <row r="80" spans="3:7">
      <c r="C80" s="14"/>
      <c r="D80" s="14"/>
      <c r="E80" s="14"/>
      <c r="F80" s="14"/>
      <c r="G80" s="14"/>
    </row>
    <row r="81" spans="3:7">
      <c r="C81" s="14"/>
      <c r="D81" s="14"/>
      <c r="E81" s="14"/>
      <c r="F81" s="14"/>
      <c r="G81" s="14"/>
    </row>
    <row r="82" spans="3:7">
      <c r="C82" s="14"/>
      <c r="D82" s="14"/>
      <c r="E82" s="14"/>
      <c r="F82" s="14"/>
      <c r="G82" s="14"/>
    </row>
    <row r="83" spans="3:7">
      <c r="C83" s="14"/>
      <c r="D83" s="14"/>
      <c r="E83" s="14"/>
      <c r="F83" s="14"/>
      <c r="G83" s="14"/>
    </row>
    <row r="84" spans="3:7">
      <c r="C84" s="14"/>
      <c r="D84" s="14"/>
      <c r="E84" s="14"/>
      <c r="F84" s="14"/>
      <c r="G84" s="14"/>
    </row>
    <row r="85" spans="3:7">
      <c r="C85" s="14"/>
      <c r="D85" s="14"/>
      <c r="E85" s="14"/>
      <c r="F85" s="14"/>
      <c r="G85" s="14"/>
    </row>
    <row r="86" spans="3:7">
      <c r="C86" s="14"/>
      <c r="D86" s="14"/>
      <c r="E86" s="14"/>
      <c r="F86" s="14"/>
      <c r="G86" s="14"/>
    </row>
    <row r="87" spans="3:7">
      <c r="C87" s="14"/>
      <c r="D87" s="14"/>
      <c r="E87" s="14"/>
      <c r="F87" s="14"/>
      <c r="G87" s="14"/>
    </row>
    <row r="88" spans="3:7">
      <c r="C88" s="14"/>
      <c r="D88" s="14"/>
      <c r="E88" s="14"/>
      <c r="F88" s="14"/>
      <c r="G88" s="14"/>
    </row>
    <row r="89" spans="3:7">
      <c r="C89" s="14"/>
      <c r="D89" s="14"/>
      <c r="E89" s="14"/>
      <c r="F89" s="14"/>
      <c r="G89" s="14"/>
    </row>
    <row r="90" spans="3:7">
      <c r="C90" s="14"/>
      <c r="D90" s="14"/>
      <c r="E90" s="14"/>
      <c r="F90" s="14"/>
      <c r="G90" s="14"/>
    </row>
    <row r="91" spans="3:7">
      <c r="C91" s="14"/>
      <c r="D91" s="14"/>
      <c r="E91" s="14"/>
      <c r="F91" s="14"/>
      <c r="G91" s="14"/>
    </row>
    <row r="92" spans="3:7">
      <c r="C92" s="14"/>
      <c r="D92" s="14"/>
      <c r="E92" s="14"/>
      <c r="F92" s="14"/>
      <c r="G92" s="14"/>
    </row>
    <row r="93" spans="3:7">
      <c r="C93" s="14"/>
      <c r="D93" s="14"/>
      <c r="E93" s="14"/>
      <c r="F93" s="14"/>
      <c r="G93" s="14"/>
    </row>
    <row r="94" spans="3:7">
      <c r="C94" s="14"/>
      <c r="D94" s="14"/>
      <c r="E94" s="14"/>
      <c r="F94" s="14"/>
      <c r="G94" s="14"/>
    </row>
    <row r="95" spans="3:7">
      <c r="C95" s="14"/>
      <c r="D95" s="14"/>
      <c r="E95" s="14"/>
      <c r="F95" s="14"/>
      <c r="G95" s="14"/>
    </row>
    <row r="96" spans="3:7">
      <c r="C96" s="14"/>
      <c r="D96" s="14"/>
      <c r="E96" s="14"/>
      <c r="F96" s="14"/>
      <c r="G96" s="14"/>
    </row>
    <row r="97" spans="3:7">
      <c r="C97" s="14"/>
      <c r="D97" s="14"/>
      <c r="E97" s="14"/>
      <c r="F97" s="14"/>
      <c r="G97" s="14"/>
    </row>
    <row r="98" spans="3:7">
      <c r="C98" s="14"/>
      <c r="D98" s="14"/>
      <c r="E98" s="14"/>
      <c r="F98" s="14"/>
      <c r="G98" s="14"/>
    </row>
    <row r="99" spans="3:7">
      <c r="C99" s="14"/>
      <c r="D99" s="14"/>
      <c r="E99" s="14"/>
      <c r="F99" s="14"/>
      <c r="G99" s="14"/>
    </row>
    <row r="100" spans="3:7">
      <c r="C100" s="14"/>
      <c r="D100" s="14"/>
      <c r="E100" s="14"/>
      <c r="F100" s="14"/>
      <c r="G100" s="14"/>
    </row>
    <row r="101" spans="3:7">
      <c r="C101" s="14"/>
      <c r="D101" s="14"/>
      <c r="E101" s="14"/>
      <c r="F101" s="14"/>
      <c r="G101" s="14"/>
    </row>
    <row r="102" spans="3:7">
      <c r="C102" s="14"/>
      <c r="D102" s="14"/>
      <c r="E102" s="14"/>
      <c r="F102" s="14"/>
      <c r="G102" s="14"/>
    </row>
    <row r="103" spans="3:7">
      <c r="C103" s="14"/>
      <c r="D103" s="14"/>
      <c r="E103" s="14"/>
      <c r="F103" s="14"/>
      <c r="G103" s="14"/>
    </row>
    <row r="104" spans="3:7">
      <c r="C104" s="14"/>
      <c r="D104" s="14"/>
      <c r="E104" s="14"/>
      <c r="F104" s="14"/>
      <c r="G104" s="14"/>
    </row>
    <row r="105" spans="3:7">
      <c r="C105" s="14"/>
      <c r="D105" s="14"/>
      <c r="E105" s="14"/>
      <c r="F105" s="14"/>
      <c r="G105" s="14"/>
    </row>
    <row r="106" spans="3:7">
      <c r="C106" s="14"/>
      <c r="D106" s="14"/>
      <c r="E106" s="14"/>
      <c r="F106" s="14"/>
      <c r="G106" s="14"/>
    </row>
    <row r="107" spans="3:7">
      <c r="C107" s="14"/>
      <c r="D107" s="14"/>
      <c r="E107" s="14"/>
      <c r="F107" s="14"/>
      <c r="G107" s="14"/>
    </row>
    <row r="108" spans="3:7">
      <c r="C108" s="14"/>
      <c r="D108" s="14"/>
      <c r="E108" s="14"/>
      <c r="F108" s="14"/>
      <c r="G108" s="14"/>
    </row>
    <row r="109" spans="3:7">
      <c r="C109" s="14"/>
      <c r="D109" s="14"/>
      <c r="E109" s="14"/>
      <c r="F109" s="14"/>
      <c r="G109" s="14"/>
    </row>
    <row r="110" spans="3:7">
      <c r="C110" s="14"/>
      <c r="D110" s="14"/>
      <c r="E110" s="14"/>
      <c r="F110" s="14"/>
      <c r="G110" s="14"/>
    </row>
    <row r="111" spans="3:7">
      <c r="C111" s="14"/>
      <c r="D111" s="14"/>
      <c r="E111" s="14"/>
      <c r="F111" s="14"/>
      <c r="G111" s="14"/>
    </row>
    <row r="112" spans="3:7">
      <c r="C112" s="14"/>
      <c r="D112" s="14"/>
      <c r="E112" s="14"/>
      <c r="F112" s="14"/>
      <c r="G112" s="14"/>
    </row>
    <row r="113" spans="3:7">
      <c r="C113" s="14"/>
      <c r="D113" s="14"/>
      <c r="E113" s="14"/>
      <c r="F113" s="14"/>
      <c r="G113" s="14"/>
    </row>
    <row r="114" spans="3:7">
      <c r="C114" s="14"/>
      <c r="D114" s="14"/>
      <c r="E114" s="14"/>
      <c r="F114" s="14"/>
      <c r="G114" s="14"/>
    </row>
    <row r="115" spans="3:7">
      <c r="C115" s="14"/>
      <c r="D115" s="14"/>
      <c r="E115" s="14"/>
      <c r="F115" s="14"/>
      <c r="G115" s="14"/>
    </row>
    <row r="116" spans="3:7">
      <c r="C116" s="14"/>
      <c r="D116" s="14"/>
      <c r="E116" s="14"/>
      <c r="F116" s="14"/>
      <c r="G116" s="14"/>
    </row>
    <row r="117" spans="3:7">
      <c r="C117" s="14"/>
      <c r="D117" s="14"/>
      <c r="E117" s="14"/>
      <c r="F117" s="14"/>
      <c r="G117" s="14"/>
    </row>
    <row r="118" spans="3:7">
      <c r="C118" s="14"/>
      <c r="D118" s="14"/>
      <c r="E118" s="14"/>
      <c r="F118" s="14"/>
      <c r="G118" s="14"/>
    </row>
    <row r="119" spans="3:7">
      <c r="C119" s="14"/>
      <c r="D119" s="14"/>
      <c r="E119" s="14"/>
      <c r="F119" s="14"/>
      <c r="G119" s="14"/>
    </row>
    <row r="120" spans="3:7">
      <c r="C120" s="14"/>
      <c r="D120" s="14"/>
      <c r="E120" s="14"/>
      <c r="F120" s="14"/>
      <c r="G120" s="14"/>
    </row>
    <row r="121" spans="3:7">
      <c r="C121" s="14"/>
      <c r="D121" s="14"/>
      <c r="E121" s="14"/>
      <c r="F121" s="14"/>
      <c r="G121" s="14"/>
    </row>
    <row r="122" spans="3:7">
      <c r="C122" s="14"/>
      <c r="D122" s="14"/>
      <c r="E122" s="14"/>
      <c r="F122" s="14"/>
      <c r="G122" s="14"/>
    </row>
    <row r="123" spans="3:7">
      <c r="C123" s="14"/>
      <c r="D123" s="14"/>
      <c r="E123" s="14"/>
      <c r="F123" s="14"/>
      <c r="G123" s="14"/>
    </row>
    <row r="124" spans="3:7">
      <c r="C124" s="14"/>
      <c r="D124" s="14"/>
      <c r="E124" s="14"/>
      <c r="F124" s="14"/>
      <c r="G124" s="14"/>
    </row>
    <row r="125" spans="3:7">
      <c r="C125" s="14"/>
      <c r="D125" s="14"/>
      <c r="E125" s="14"/>
      <c r="F125" s="14"/>
      <c r="G125" s="14"/>
    </row>
    <row r="126" spans="3:7">
      <c r="C126" s="14"/>
      <c r="D126" s="14"/>
      <c r="E126" s="14"/>
      <c r="F126" s="14"/>
      <c r="G126" s="14"/>
    </row>
    <row r="127" spans="3:7">
      <c r="C127" s="14"/>
      <c r="D127" s="14"/>
      <c r="E127" s="14"/>
      <c r="F127" s="14"/>
      <c r="G127" s="14"/>
    </row>
    <row r="128" spans="3:7">
      <c r="C128" s="14"/>
      <c r="D128" s="14"/>
      <c r="E128" s="14"/>
      <c r="F128" s="14"/>
      <c r="G128" s="14"/>
    </row>
    <row r="129" spans="3:7">
      <c r="C129" s="14"/>
      <c r="D129" s="14"/>
      <c r="E129" s="14"/>
      <c r="F129" s="14"/>
      <c r="G129" s="14"/>
    </row>
    <row r="130" spans="3:7">
      <c r="C130" s="14"/>
      <c r="D130" s="14"/>
      <c r="E130" s="14"/>
      <c r="F130" s="14"/>
      <c r="G130" s="14"/>
    </row>
    <row r="131" spans="3:7">
      <c r="C131" s="14"/>
      <c r="D131" s="14"/>
      <c r="E131" s="14"/>
      <c r="F131" s="14"/>
      <c r="G131" s="14"/>
    </row>
    <row r="132" spans="3:7">
      <c r="C132" s="14"/>
      <c r="D132" s="14"/>
      <c r="E132" s="14"/>
      <c r="F132" s="14"/>
      <c r="G132" s="14"/>
    </row>
    <row r="133" spans="3:7">
      <c r="C133" s="14"/>
      <c r="D133" s="14"/>
      <c r="E133" s="14"/>
      <c r="F133" s="14"/>
      <c r="G133" s="14"/>
    </row>
    <row r="134" spans="3:7">
      <c r="C134" s="14"/>
      <c r="D134" s="14"/>
      <c r="E134" s="14"/>
      <c r="F134" s="14"/>
      <c r="G134" s="14"/>
    </row>
    <row r="135" spans="3:7">
      <c r="C135" s="14"/>
      <c r="D135" s="14"/>
      <c r="E135" s="14"/>
      <c r="F135" s="14"/>
      <c r="G135" s="14"/>
    </row>
    <row r="136" spans="3:7">
      <c r="C136" s="14"/>
      <c r="D136" s="14"/>
      <c r="E136" s="14"/>
      <c r="F136" s="14"/>
      <c r="G136" s="14"/>
    </row>
    <row r="137" spans="3:7">
      <c r="C137" s="14"/>
      <c r="D137" s="14"/>
      <c r="E137" s="14"/>
      <c r="F137" s="14"/>
      <c r="G137" s="14"/>
    </row>
    <row r="138" spans="3:7">
      <c r="C138" s="14"/>
      <c r="D138" s="14"/>
      <c r="E138" s="14"/>
      <c r="F138" s="14"/>
      <c r="G138" s="14"/>
    </row>
    <row r="139" spans="3:7">
      <c r="C139" s="14"/>
      <c r="D139" s="14"/>
      <c r="E139" s="14"/>
      <c r="F139" s="14"/>
      <c r="G139" s="14"/>
    </row>
    <row r="140" spans="3:7">
      <c r="C140" s="14"/>
      <c r="D140" s="14"/>
      <c r="E140" s="14"/>
      <c r="F140" s="14"/>
      <c r="G140" s="14"/>
    </row>
    <row r="141" spans="3:7">
      <c r="C141" s="14"/>
      <c r="D141" s="14"/>
      <c r="E141" s="14"/>
      <c r="F141" s="14"/>
      <c r="G141" s="14"/>
    </row>
    <row r="142" spans="3:7">
      <c r="C142" s="14"/>
      <c r="D142" s="14"/>
      <c r="E142" s="14"/>
      <c r="F142" s="14"/>
      <c r="G142" s="14"/>
    </row>
    <row r="143" spans="3:7">
      <c r="C143" s="14"/>
      <c r="D143" s="14"/>
      <c r="E143" s="14"/>
      <c r="F143" s="14"/>
      <c r="G143" s="14"/>
    </row>
    <row r="144" spans="3:7">
      <c r="C144" s="14"/>
      <c r="D144" s="14"/>
      <c r="E144" s="14"/>
      <c r="F144" s="14"/>
      <c r="G144" s="14"/>
    </row>
    <row r="145" spans="3:7">
      <c r="C145" s="14"/>
      <c r="D145" s="14"/>
      <c r="E145" s="14"/>
      <c r="F145" s="14"/>
      <c r="G145" s="14"/>
    </row>
    <row r="146" spans="3:7">
      <c r="C146" s="14"/>
      <c r="D146" s="14"/>
      <c r="E146" s="14"/>
      <c r="F146" s="14"/>
      <c r="G146" s="14"/>
    </row>
    <row r="147" spans="3:7">
      <c r="C147" s="14"/>
      <c r="D147" s="14"/>
      <c r="E147" s="14"/>
      <c r="F147" s="14"/>
      <c r="G147" s="14"/>
    </row>
    <row r="148" spans="3:7">
      <c r="C148" s="14"/>
      <c r="D148" s="14"/>
      <c r="E148" s="14"/>
      <c r="F148" s="14"/>
      <c r="G148" s="14"/>
    </row>
    <row r="149" spans="3:7">
      <c r="C149" s="14"/>
      <c r="D149" s="14"/>
      <c r="E149" s="14"/>
      <c r="F149" s="14"/>
      <c r="G149" s="14"/>
    </row>
    <row r="150" spans="3:7">
      <c r="C150" s="14"/>
      <c r="D150" s="14"/>
      <c r="E150" s="14"/>
      <c r="F150" s="14"/>
      <c r="G150" s="14"/>
    </row>
    <row r="151" spans="3:7">
      <c r="C151" s="14"/>
      <c r="D151" s="14"/>
      <c r="E151" s="14"/>
      <c r="F151" s="14"/>
      <c r="G151" s="14"/>
    </row>
    <row r="152" spans="3:7">
      <c r="C152" s="14"/>
      <c r="D152" s="14"/>
      <c r="E152" s="14"/>
      <c r="F152" s="14"/>
      <c r="G152" s="14"/>
    </row>
    <row r="153" spans="3:7">
      <c r="C153" s="14"/>
      <c r="D153" s="14"/>
      <c r="E153" s="14"/>
      <c r="F153" s="14"/>
      <c r="G153" s="14"/>
    </row>
    <row r="154" spans="3:7">
      <c r="C154" s="14"/>
      <c r="D154" s="14"/>
      <c r="E154" s="14"/>
      <c r="F154" s="14"/>
      <c r="G154" s="14"/>
    </row>
    <row r="155" spans="3:7">
      <c r="C155" s="14"/>
      <c r="D155" s="14"/>
      <c r="E155" s="14"/>
      <c r="F155" s="14"/>
      <c r="G155" s="14"/>
    </row>
    <row r="156" spans="3:7">
      <c r="C156" s="14"/>
      <c r="D156" s="14"/>
      <c r="E156" s="14"/>
      <c r="F156" s="14"/>
      <c r="G156" s="14"/>
    </row>
    <row r="157" spans="3:7">
      <c r="C157" s="14"/>
      <c r="D157" s="14"/>
      <c r="E157" s="14"/>
      <c r="F157" s="14"/>
      <c r="G157" s="14"/>
    </row>
    <row r="158" spans="3:7">
      <c r="C158" s="14"/>
      <c r="D158" s="14"/>
      <c r="E158" s="14"/>
      <c r="F158" s="14"/>
      <c r="G158" s="14"/>
    </row>
    <row r="159" spans="3:7">
      <c r="C159" s="14"/>
      <c r="D159" s="14"/>
      <c r="E159" s="14"/>
      <c r="F159" s="14"/>
      <c r="G159" s="14"/>
    </row>
    <row r="160" spans="3:7">
      <c r="C160" s="14"/>
      <c r="D160" s="14"/>
      <c r="E160" s="14"/>
      <c r="F160" s="14"/>
      <c r="G160" s="14"/>
    </row>
    <row r="161" spans="3:7">
      <c r="C161" s="14"/>
      <c r="D161" s="14"/>
      <c r="E161" s="14"/>
      <c r="F161" s="14"/>
      <c r="G161" s="14"/>
    </row>
    <row r="162" spans="3:7">
      <c r="C162" s="14"/>
      <c r="D162" s="14"/>
      <c r="E162" s="14"/>
      <c r="F162" s="14"/>
      <c r="G162" s="14"/>
    </row>
    <row r="163" spans="3:7">
      <c r="C163" s="14"/>
      <c r="D163" s="14"/>
      <c r="E163" s="14"/>
      <c r="F163" s="14"/>
      <c r="G163" s="14"/>
    </row>
    <row r="164" spans="3:7">
      <c r="C164" s="14"/>
      <c r="D164" s="14"/>
      <c r="E164" s="14"/>
      <c r="F164" s="14"/>
      <c r="G164" s="14"/>
    </row>
    <row r="165" spans="3:7">
      <c r="C165" s="14"/>
      <c r="D165" s="14"/>
      <c r="E165" s="14"/>
      <c r="F165" s="14"/>
      <c r="G165" s="14"/>
    </row>
    <row r="166" spans="3:7">
      <c r="C166" s="14"/>
      <c r="D166" s="14"/>
      <c r="E166" s="14"/>
      <c r="F166" s="14"/>
      <c r="G166" s="14"/>
    </row>
    <row r="167" spans="3:7">
      <c r="C167" s="14"/>
      <c r="D167" s="14"/>
      <c r="E167" s="14"/>
      <c r="F167" s="14"/>
      <c r="G167" s="14"/>
    </row>
    <row r="168" spans="3:7">
      <c r="C168" s="14"/>
      <c r="D168" s="14"/>
      <c r="E168" s="14"/>
      <c r="F168" s="14"/>
      <c r="G168" s="14"/>
    </row>
    <row r="169" spans="3:7">
      <c r="C169" s="14"/>
      <c r="D169" s="14"/>
      <c r="E169" s="14"/>
      <c r="F169" s="14"/>
      <c r="G169" s="14"/>
    </row>
    <row r="170" spans="3:7">
      <c r="C170" s="14"/>
      <c r="D170" s="14"/>
      <c r="E170" s="14"/>
      <c r="F170" s="14"/>
      <c r="G170" s="14"/>
    </row>
    <row r="171" spans="3:7">
      <c r="C171" s="14"/>
      <c r="D171" s="14"/>
      <c r="E171" s="14"/>
      <c r="F171" s="14"/>
      <c r="G171" s="14"/>
    </row>
    <row r="172" spans="3:7">
      <c r="C172" s="14"/>
      <c r="D172" s="14"/>
      <c r="E172" s="14"/>
      <c r="F172" s="14"/>
      <c r="G172" s="14"/>
    </row>
    <row r="173" spans="3:7">
      <c r="C173" s="14"/>
      <c r="D173" s="14"/>
      <c r="E173" s="14"/>
      <c r="F173" s="14"/>
      <c r="G173" s="14"/>
    </row>
    <row r="174" spans="3:7">
      <c r="C174" s="14"/>
      <c r="D174" s="14"/>
      <c r="E174" s="14"/>
      <c r="F174" s="14"/>
      <c r="G174" s="14"/>
    </row>
    <row r="175" spans="3:7">
      <c r="C175" s="14"/>
      <c r="D175" s="14"/>
      <c r="E175" s="14"/>
      <c r="F175" s="14"/>
      <c r="G175" s="14"/>
    </row>
  </sheetData>
  <mergeCells count="3">
    <mergeCell ref="D4:G4"/>
    <mergeCell ref="A1:G1"/>
    <mergeCell ref="A4:C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сведения о доходах (731-4)</vt:lpstr>
      <vt:lpstr>содержание по услугам (731-5)</vt:lpstr>
      <vt:lpstr>текущий ремон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2014-09-10T02:28:03Z</dcterms:created>
  <dcterms:modified xsi:type="dcterms:W3CDTF">2014-09-10T04:11:17Z</dcterms:modified>
</cp:coreProperties>
</file>